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d_0200\ROČENKY MPSV\Ročenka 2025\"/>
    </mc:Choice>
  </mc:AlternateContent>
  <xr:revisionPtr revIDLastSave="0" documentId="13_ncr:1_{6171801C-2BC6-4BAD-ACCF-9DFC87821C05}" xr6:coauthVersionLast="47" xr6:coauthVersionMax="47" xr10:uidLastSave="{00000000-0000-0000-0000-000000000000}"/>
  <bookViews>
    <workbookView xWindow="-120" yWindow="-120" windowWidth="29040" windowHeight="15720" tabRatio="934" xr2:uid="{00000000-000D-0000-FFFF-FFFF00000000}"/>
  </bookViews>
  <sheets>
    <sheet name="15.1" sheetId="1" r:id="rId1"/>
    <sheet name="G_15_1_1" sheetId="16" r:id="rId2"/>
    <sheet name="15_2" sheetId="15" r:id="rId3"/>
    <sheet name="GR_TAB_01" sheetId="3" state="hidden" r:id="rId4"/>
    <sheet name="Graf5.1 (2)" sheetId="13" state="hidden" r:id="rId5"/>
  </sheets>
  <definedNames>
    <definedName name="data" localSheetId="2">'15_2'!#REF!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16" l="1"/>
  <c r="E33" i="16" l="1"/>
  <c r="E30" i="16" l="1"/>
  <c r="E31" i="16" l="1"/>
  <c r="E29" i="16"/>
  <c r="E27" i="16" l="1"/>
  <c r="E26" i="16"/>
  <c r="E25" i="16"/>
  <c r="E17" i="16"/>
  <c r="E18" i="16"/>
  <c r="E19" i="16"/>
  <c r="E20" i="16"/>
  <c r="E21" i="16"/>
  <c r="E22" i="16"/>
  <c r="E23" i="16"/>
  <c r="E24" i="16"/>
  <c r="E5" i="16"/>
  <c r="E6" i="16"/>
  <c r="E7" i="16"/>
  <c r="E8" i="16"/>
  <c r="E9" i="16"/>
  <c r="E10" i="16"/>
  <c r="E11" i="16"/>
  <c r="E12" i="16"/>
  <c r="E13" i="16"/>
  <c r="E14" i="16"/>
  <c r="E15" i="16"/>
  <c r="E16" i="16"/>
  <c r="H33" i="3"/>
  <c r="E20" i="3"/>
  <c r="E22" i="3"/>
  <c r="E23" i="3"/>
  <c r="E24" i="3"/>
  <c r="E21" i="3"/>
  <c r="E30" i="3"/>
  <c r="E27" i="3"/>
  <c r="E25" i="3"/>
  <c r="E26" i="3"/>
  <c r="E28" i="3"/>
  <c r="E29" i="3"/>
  <c r="E31" i="3"/>
  <c r="D20" i="3"/>
  <c r="D22" i="3"/>
  <c r="D23" i="3"/>
  <c r="D24" i="3"/>
  <c r="D21" i="3"/>
  <c r="D30" i="3"/>
  <c r="D27" i="3"/>
  <c r="D25" i="3"/>
  <c r="D26" i="3"/>
  <c r="D31" i="3"/>
  <c r="C20" i="3"/>
  <c r="C22" i="3"/>
  <c r="C21" i="3"/>
  <c r="C30" i="3"/>
  <c r="C27" i="3"/>
  <c r="C25" i="3"/>
  <c r="C26" i="3"/>
  <c r="C31" i="3"/>
  <c r="B20" i="3"/>
  <c r="B22" i="3"/>
  <c r="B33" i="3" s="1"/>
  <c r="B21" i="3"/>
  <c r="B30" i="3"/>
  <c r="B27" i="3"/>
  <c r="B25" i="3"/>
  <c r="B26" i="3"/>
  <c r="H16" i="3"/>
  <c r="E2" i="3"/>
  <c r="E3" i="3"/>
  <c r="E4" i="3"/>
  <c r="E5" i="3"/>
  <c r="E6" i="3"/>
  <c r="E7" i="3"/>
  <c r="E8" i="3"/>
  <c r="E9" i="3"/>
  <c r="E10" i="3"/>
  <c r="E11" i="3"/>
  <c r="E12" i="3"/>
  <c r="E13" i="3"/>
  <c r="E14" i="3"/>
  <c r="D2" i="3"/>
  <c r="D3" i="3"/>
  <c r="D4" i="3"/>
  <c r="D5" i="3"/>
  <c r="D6" i="3"/>
  <c r="D7" i="3"/>
  <c r="D8" i="3"/>
  <c r="D9" i="3"/>
  <c r="D10" i="3"/>
  <c r="D14" i="3"/>
  <c r="C2" i="3"/>
  <c r="C3" i="3"/>
  <c r="C6" i="3"/>
  <c r="C7" i="3"/>
  <c r="C8" i="3"/>
  <c r="C9" i="3"/>
  <c r="C10" i="3"/>
  <c r="C14" i="3"/>
  <c r="B2" i="3"/>
  <c r="B3" i="3"/>
  <c r="B6" i="3"/>
  <c r="B7" i="3"/>
  <c r="B8" i="3"/>
  <c r="B9" i="3"/>
  <c r="B10" i="3"/>
  <c r="B16" i="3" l="1"/>
  <c r="E16" i="3"/>
  <c r="C16" i="3"/>
  <c r="D16" i="3"/>
  <c r="C33" i="3"/>
  <c r="D33" i="3"/>
  <c r="E33" i="3"/>
</calcChain>
</file>

<file path=xl/sharedStrings.xml><?xml version="1.0" encoding="utf-8"?>
<sst xmlns="http://schemas.openxmlformats.org/spreadsheetml/2006/main" count="150" uniqueCount="103">
  <si>
    <t xml:space="preserve"> Přídavek na dítě (vč. výchovného)</t>
  </si>
  <si>
    <t xml:space="preserve"> Sociální příplatek (vč. SVP dětem)</t>
  </si>
  <si>
    <t xml:space="preserve"> Příspěvek na bydlení</t>
  </si>
  <si>
    <t>-</t>
  </si>
  <si>
    <t xml:space="preserve"> Příspěvek na dopravu</t>
  </si>
  <si>
    <t xml:space="preserve"> Rodičovský příspěvek</t>
  </si>
  <si>
    <t xml:space="preserve"> Zaopatřovací příspěvek</t>
  </si>
  <si>
    <t xml:space="preserve"> Dávky pěstounské péče</t>
  </si>
  <si>
    <t xml:space="preserve"> Porodné</t>
  </si>
  <si>
    <t xml:space="preserve"> Pohřebné</t>
  </si>
  <si>
    <t>Příspěvek na teplo</t>
  </si>
  <si>
    <t>Příspěvek na nájemné</t>
  </si>
  <si>
    <t>Ostatní dávky*</t>
  </si>
  <si>
    <t>Jiné výdaje</t>
  </si>
  <si>
    <t>Výdaje celkem</t>
  </si>
  <si>
    <t>2000</t>
  </si>
  <si>
    <t>2001</t>
  </si>
  <si>
    <t>2002</t>
  </si>
  <si>
    <t>Rok</t>
  </si>
  <si>
    <t xml:space="preserve"> v  % HDP</t>
  </si>
  <si>
    <t>Pramen: MPSV</t>
  </si>
  <si>
    <t>HDP v běžných cenách *)    (mil. Kč)</t>
  </si>
  <si>
    <r>
      <t xml:space="preserve">Výdaje na sociální ochranu (mil. Kč) </t>
    </r>
    <r>
      <rPr>
        <i/>
        <sz val="9"/>
        <rFont val="Calibri"/>
        <family val="2"/>
        <charset val="238"/>
      </rPr>
      <t>- včetně adm.nákladů</t>
    </r>
  </si>
  <si>
    <t>Vývoj podílu výdajů na sociální ochranu k HDP</t>
  </si>
  <si>
    <t>p = předběžný údaj</t>
  </si>
  <si>
    <t xml:space="preserve">      v tom funkce sociální ochrany:</t>
  </si>
  <si>
    <t xml:space="preserve">            nemocenská / zdravotní péče</t>
  </si>
  <si>
    <t xml:space="preserve">            invalidita</t>
  </si>
  <si>
    <t xml:space="preserve">            stáří</t>
  </si>
  <si>
    <t xml:space="preserve">            pozůstalí</t>
  </si>
  <si>
    <t xml:space="preserve">            rodina / děti</t>
  </si>
  <si>
    <t xml:space="preserve">            nezaměstnanost</t>
  </si>
  <si>
    <t xml:space="preserve">            bydlení</t>
  </si>
  <si>
    <t xml:space="preserve">            sociální vyloučení jinde neklasifikované</t>
  </si>
  <si>
    <t>EU</t>
  </si>
  <si>
    <t>25,7p</t>
  </si>
  <si>
    <t>27,9p</t>
  </si>
  <si>
    <t>27,8p</t>
  </si>
  <si>
    <t>Tabulka č. 15.1</t>
  </si>
  <si>
    <t>ZÁKLADNÍ SYSTÉM ESSPROS - VÝDAJE NA SOCIÁLNÍ OCHRANU PODLE FUNKCÍ SOCIÁLNÍ OCHRANY</t>
  </si>
  <si>
    <t>Tabulka č. 15.2</t>
  </si>
  <si>
    <t>Pozn: Údaje jsou zpracovány podle metodiky Eurostatu pro Základní systém ESSPROS. Administrativní náklady nejsou zahrnuty.</t>
  </si>
  <si>
    <t>Graf č. 15.1.1</t>
  </si>
  <si>
    <t>Výdaje na sociální ochranu celkem (mil. Kč)</t>
  </si>
  <si>
    <t>PODÍL VÝDAJŮ NA SOCIÁLNÍ OCHRANU K HDP VE VYBRANÝCH EVROPSKÝCH ZEMÍCH</t>
  </si>
  <si>
    <t>12,4e</t>
  </si>
  <si>
    <t>e = odhad</t>
  </si>
  <si>
    <t>27,7p</t>
  </si>
  <si>
    <t>29,7p</t>
  </si>
  <si>
    <t>31,4p</t>
  </si>
  <si>
    <t>Malta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</si>
  <si>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</si>
  <si>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</si>
  <si>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</si>
  <si>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</si>
  <si>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</si>
  <si>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</si>
  <si>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</si>
  <si>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</si>
  <si>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</si>
  <si>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>Francie</t>
  </si>
  <si>
    <t>Chorvatsko</t>
  </si>
  <si>
    <t>Itálie</t>
  </si>
  <si>
    <t>Kypr</t>
  </si>
  <si>
    <t>Lotyšsko</t>
  </si>
  <si>
    <t>Litva</t>
  </si>
  <si>
    <t>Lucembursko</t>
  </si>
  <si>
    <t>Maďarsko</t>
  </si>
  <si>
    <t>Nizozemsko</t>
  </si>
  <si>
    <t>Rakousko</t>
  </si>
  <si>
    <t>Polsko</t>
  </si>
  <si>
    <t>Portugalsko</t>
  </si>
  <si>
    <t>Rumunsko</t>
  </si>
  <si>
    <t>Slovinsko</t>
  </si>
  <si>
    <t>Slovensko</t>
  </si>
  <si>
    <t>Finsko</t>
  </si>
  <si>
    <t>Švédsko</t>
  </si>
  <si>
    <t>Norsko</t>
  </si>
  <si>
    <t>Švýcarsko</t>
  </si>
  <si>
    <t>Velká Británie</t>
  </si>
  <si>
    <t>Bosna a Hercegovina</t>
  </si>
  <si>
    <t>Černá Hora</t>
  </si>
  <si>
    <t>Severní Makedonie</t>
  </si>
  <si>
    <t>Albánie</t>
  </si>
  <si>
    <t>Srbsko</t>
  </si>
  <si>
    <t>Turecko</t>
  </si>
  <si>
    <t>27,5p</t>
  </si>
  <si>
    <t>26,4p</t>
  </si>
  <si>
    <t>25,2p</t>
  </si>
  <si>
    <t>19,3p</t>
  </si>
  <si>
    <t>18,4p</t>
  </si>
  <si>
    <t>18,9p</t>
  </si>
  <si>
    <t>29,8p</t>
  </si>
  <si>
    <t>29,9p</t>
  </si>
  <si>
    <t>23,6p</t>
  </si>
  <si>
    <t>33,8p</t>
  </si>
  <si>
    <t>28,8p</t>
  </si>
  <si>
    <t>17,9p</t>
  </si>
  <si>
    <t>Island</t>
  </si>
  <si>
    <t>27,4p</t>
  </si>
  <si>
    <r>
      <t>Pramen: Eurostat (</t>
    </r>
    <r>
      <rPr>
        <u/>
        <sz val="10"/>
        <color indexed="8"/>
        <rFont val="Arial"/>
        <family val="2"/>
        <charset val="238"/>
      </rPr>
      <t>https://ec.europa.eu/eurostat/databrowser/view/tps00098/default/table?lang=en&amp;category=t_spr</t>
    </r>
    <r>
      <rPr>
        <sz val="10"/>
        <color indexed="8"/>
        <rFont val="Arial"/>
        <family val="2"/>
        <charset val="238"/>
      </rPr>
      <t>), údaje ke 01. 09. 2026</t>
    </r>
  </si>
  <si>
    <t>26,5p</t>
  </si>
  <si>
    <t>29,24p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</si>
</sst>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d/\ m\Řs\ˇ\c\ yyyy"/>
    <numFmt numFmtId="166" formatCode="#,##0_);\(#,##0\)"/>
    <numFmt numFmtId="167" formatCode="0.000_)"/>
    <numFmt numFmtId="168" formatCode="0.0"/>
    <numFmt numFmtId="169" formatCode="#,##0_ ;\-#,##0\ "/>
  </numFmts>
  <fonts count="29" x14ac:knownFonts="1">
    <font>
      <sz val="12"/>
      <name val="Courier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1"/>
      <name val="Arial CE"/>
      <family val="2"/>
      <charset val="238"/>
    </font>
    <font>
      <sz val="11"/>
      <color indexed="8"/>
      <name val="Arial CE"/>
      <family val="2"/>
      <charset val="238"/>
    </font>
    <font>
      <sz val="12"/>
      <name val="Courier"/>
      <family val="1"/>
      <charset val="238"/>
    </font>
    <font>
      <sz val="12"/>
      <color indexed="10"/>
      <name val="Courier"/>
      <family val="3"/>
      <charset val="238"/>
    </font>
    <font>
      <sz val="11"/>
      <color indexed="10"/>
      <name val="Arial CE"/>
      <family val="2"/>
      <charset val="238"/>
    </font>
    <font>
      <sz val="12"/>
      <name val="Courier"/>
      <family val="3"/>
      <charset val="238"/>
    </font>
    <font>
      <sz val="10"/>
      <name val="Helv"/>
      <charset val="238"/>
    </font>
    <font>
      <i/>
      <sz val="9"/>
      <name val="Calibri"/>
      <family val="2"/>
      <charset val="238"/>
    </font>
    <font>
      <sz val="9"/>
      <color indexed="8"/>
      <name val="Times New Roman"/>
      <family val="1"/>
      <charset val="238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i/>
      <sz val="9"/>
      <name val="Times New Roman"/>
      <family val="1"/>
      <charset val="238"/>
    </font>
    <font>
      <sz val="11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u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rgb="FF21212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0">
    <xf numFmtId="164" fontId="0" fillId="0" borderId="0"/>
    <xf numFmtId="1" fontId="1" fillId="0" borderId="0">
      <protection locked="0"/>
    </xf>
    <xf numFmtId="0" fontId="1" fillId="0" borderId="1">
      <protection locked="0"/>
    </xf>
    <xf numFmtId="165" fontId="1" fillId="0" borderId="0">
      <protection locked="0"/>
    </xf>
    <xf numFmtId="1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167" fontId="11" fillId="0" borderId="0"/>
    <xf numFmtId="164" fontId="7" fillId="0" borderId="0"/>
    <xf numFmtId="1" fontId="1" fillId="0" borderId="0">
      <protection locked="0"/>
    </xf>
  </cellStyleXfs>
  <cellXfs count="138">
    <xf numFmtId="164" fontId="0" fillId="0" borderId="0" xfId="0"/>
    <xf numFmtId="164" fontId="6" fillId="0" borderId="2" xfId="0" applyFont="1" applyBorder="1" applyAlignment="1">
      <alignment vertical="center"/>
    </xf>
    <xf numFmtId="166" fontId="6" fillId="0" borderId="3" xfId="0" applyNumberFormat="1" applyFont="1" applyBorder="1" applyAlignment="1">
      <alignment horizontal="center" vertical="center"/>
    </xf>
    <xf numFmtId="164" fontId="6" fillId="0" borderId="4" xfId="0" applyFont="1" applyBorder="1"/>
    <xf numFmtId="166" fontId="6" fillId="0" borderId="5" xfId="0" applyNumberFormat="1" applyFont="1" applyBorder="1" applyAlignment="1">
      <alignment horizontal="center"/>
    </xf>
    <xf numFmtId="164" fontId="6" fillId="0" borderId="6" xfId="0" applyFont="1" applyBorder="1"/>
    <xf numFmtId="164" fontId="6" fillId="0" borderId="7" xfId="0" applyFont="1" applyBorder="1" applyAlignment="1">
      <alignment horizontal="center"/>
    </xf>
    <xf numFmtId="166" fontId="6" fillId="0" borderId="8" xfId="0" applyNumberFormat="1" applyFont="1" applyBorder="1" applyAlignment="1">
      <alignment horizontal="center" vertical="center"/>
    </xf>
    <xf numFmtId="164" fontId="6" fillId="0" borderId="9" xfId="0" applyFont="1" applyBorder="1" applyAlignment="1">
      <alignment vertical="center"/>
    </xf>
    <xf numFmtId="166" fontId="6" fillId="0" borderId="2" xfId="0" applyNumberFormat="1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/>
    </xf>
    <xf numFmtId="164" fontId="6" fillId="0" borderId="6" xfId="0" applyFont="1" applyBorder="1" applyAlignment="1">
      <alignment horizontal="center"/>
    </xf>
    <xf numFmtId="3" fontId="6" fillId="0" borderId="2" xfId="8" applyNumberFormat="1" applyFont="1" applyBorder="1" applyAlignment="1">
      <alignment horizontal="center" vertical="center"/>
    </xf>
    <xf numFmtId="3" fontId="6" fillId="0" borderId="9" xfId="8" applyNumberFormat="1" applyFont="1" applyBorder="1" applyAlignment="1">
      <alignment horizontal="center" vertical="center"/>
    </xf>
    <xf numFmtId="3" fontId="6" fillId="0" borderId="10" xfId="8" applyNumberFormat="1" applyFont="1" applyBorder="1" applyAlignment="1">
      <alignment horizontal="center" vertical="center"/>
    </xf>
    <xf numFmtId="3" fontId="6" fillId="0" borderId="6" xfId="8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164" fontId="5" fillId="0" borderId="2" xfId="8" applyFont="1" applyBorder="1" applyAlignment="1">
      <alignment horizontal="left" vertical="center"/>
    </xf>
    <xf numFmtId="3" fontId="6" fillId="0" borderId="2" xfId="8" applyNumberFormat="1" applyFont="1" applyBorder="1" applyAlignment="1">
      <alignment horizontal="center" vertical="center" wrapText="1"/>
    </xf>
    <xf numFmtId="166" fontId="6" fillId="0" borderId="2" xfId="0" quotePrefix="1" applyNumberFormat="1" applyFont="1" applyBorder="1" applyAlignment="1">
      <alignment horizontal="center" vertical="center"/>
    </xf>
    <xf numFmtId="166" fontId="6" fillId="0" borderId="0" xfId="0" quotePrefix="1" applyNumberFormat="1" applyFont="1" applyAlignment="1">
      <alignment horizontal="center" vertical="center"/>
    </xf>
    <xf numFmtId="164" fontId="6" fillId="0" borderId="2" xfId="8" applyFont="1" applyBorder="1" applyAlignment="1">
      <alignment vertical="center"/>
    </xf>
    <xf numFmtId="3" fontId="5" fillId="0" borderId="11" xfId="0" quotePrefix="1" applyNumberFormat="1" applyFont="1" applyBorder="1" applyAlignment="1">
      <alignment horizontal="center" vertical="center"/>
    </xf>
    <xf numFmtId="3" fontId="5" fillId="0" borderId="2" xfId="8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166" fontId="6" fillId="0" borderId="11" xfId="0" quotePrefix="1" applyNumberFormat="1" applyFon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164" fontId="4" fillId="2" borderId="12" xfId="0" applyFont="1" applyFill="1" applyBorder="1"/>
    <xf numFmtId="164" fontId="4" fillId="2" borderId="13" xfId="0" applyFont="1" applyFill="1" applyBorder="1" applyAlignment="1">
      <alignment horizontal="center"/>
    </xf>
    <xf numFmtId="164" fontId="4" fillId="2" borderId="12" xfId="0" applyFont="1" applyFill="1" applyBorder="1" applyAlignment="1">
      <alignment horizontal="center"/>
    </xf>
    <xf numFmtId="164" fontId="4" fillId="2" borderId="14" xfId="0" applyFont="1" applyFill="1" applyBorder="1" applyAlignment="1">
      <alignment horizontal="center"/>
    </xf>
    <xf numFmtId="164" fontId="6" fillId="2" borderId="14" xfId="0" applyFont="1" applyFill="1" applyBorder="1" applyAlignment="1">
      <alignment horizontal="center"/>
    </xf>
    <xf numFmtId="164" fontId="3" fillId="2" borderId="12" xfId="0" quotePrefix="1" applyFont="1" applyFill="1" applyBorder="1" applyAlignment="1">
      <alignment horizontal="center" vertical="center"/>
    </xf>
    <xf numFmtId="164" fontId="9" fillId="2" borderId="2" xfId="0" applyFont="1" applyFill="1" applyBorder="1" applyAlignment="1">
      <alignment vertical="center"/>
    </xf>
    <xf numFmtId="166" fontId="6" fillId="2" borderId="2" xfId="0" applyNumberFormat="1" applyFont="1" applyFill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center" vertical="center"/>
    </xf>
    <xf numFmtId="3" fontId="6" fillId="2" borderId="2" xfId="8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3" fontId="6" fillId="0" borderId="9" xfId="8" applyNumberFormat="1" applyFont="1" applyBorder="1" applyAlignment="1">
      <alignment horizontal="center" vertical="center" wrapText="1"/>
    </xf>
    <xf numFmtId="3" fontId="10" fillId="3" borderId="10" xfId="0" applyNumberFormat="1" applyFont="1" applyFill="1" applyBorder="1" applyAlignment="1">
      <alignment horizontal="center"/>
    </xf>
    <xf numFmtId="3" fontId="10" fillId="3" borderId="6" xfId="0" applyNumberFormat="1" applyFont="1" applyFill="1" applyBorder="1" applyAlignment="1">
      <alignment horizontal="center"/>
    </xf>
    <xf numFmtId="3" fontId="10" fillId="3" borderId="2" xfId="0" applyNumberFormat="1" applyFont="1" applyFill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164" fontId="14" fillId="3" borderId="13" xfId="0" applyFont="1" applyFill="1" applyBorder="1" applyAlignment="1">
      <alignment horizontal="center" vertical="center" wrapText="1"/>
    </xf>
    <xf numFmtId="164" fontId="14" fillId="3" borderId="15" xfId="0" applyFont="1" applyFill="1" applyBorder="1" applyAlignment="1">
      <alignment horizontal="center" vertical="center" wrapText="1"/>
    </xf>
    <xf numFmtId="164" fontId="14" fillId="3" borderId="16" xfId="0" applyFont="1" applyFill="1" applyBorder="1" applyAlignment="1">
      <alignment horizontal="center"/>
    </xf>
    <xf numFmtId="3" fontId="14" fillId="3" borderId="17" xfId="0" applyNumberFormat="1" applyFont="1" applyFill="1" applyBorder="1" applyAlignment="1">
      <alignment horizontal="center"/>
    </xf>
    <xf numFmtId="164" fontId="14" fillId="3" borderId="18" xfId="0" applyFont="1" applyFill="1" applyBorder="1" applyAlignment="1">
      <alignment horizontal="center"/>
    </xf>
    <xf numFmtId="3" fontId="14" fillId="3" borderId="5" xfId="0" applyNumberFormat="1" applyFont="1" applyFill="1" applyBorder="1" applyAlignment="1">
      <alignment horizontal="center"/>
    </xf>
    <xf numFmtId="164" fontId="14" fillId="3" borderId="19" xfId="0" applyFont="1" applyFill="1" applyBorder="1" applyAlignment="1">
      <alignment horizontal="center"/>
    </xf>
    <xf numFmtId="3" fontId="14" fillId="3" borderId="3" xfId="0" applyNumberFormat="1" applyFont="1" applyFill="1" applyBorder="1" applyAlignment="1">
      <alignment horizontal="center"/>
    </xf>
    <xf numFmtId="164" fontId="14" fillId="3" borderId="21" xfId="0" applyFont="1" applyFill="1" applyBorder="1" applyAlignment="1">
      <alignment horizontal="center"/>
    </xf>
    <xf numFmtId="3" fontId="14" fillId="3" borderId="22" xfId="0" applyNumberFormat="1" applyFont="1" applyFill="1" applyBorder="1" applyAlignment="1">
      <alignment horizontal="center"/>
    </xf>
    <xf numFmtId="3" fontId="14" fillId="3" borderId="23" xfId="0" applyNumberFormat="1" applyFont="1" applyFill="1" applyBorder="1" applyAlignment="1">
      <alignment horizontal="center"/>
    </xf>
    <xf numFmtId="3" fontId="14" fillId="3" borderId="24" xfId="0" applyNumberFormat="1" applyFont="1" applyFill="1" applyBorder="1" applyAlignment="1">
      <alignment horizontal="center"/>
    </xf>
    <xf numFmtId="3" fontId="14" fillId="3" borderId="25" xfId="0" applyNumberFormat="1" applyFont="1" applyFill="1" applyBorder="1" applyAlignment="1">
      <alignment horizontal="center"/>
    </xf>
    <xf numFmtId="3" fontId="15" fillId="4" borderId="29" xfId="0" applyNumberFormat="1" applyFont="1" applyFill="1" applyBorder="1" applyAlignment="1">
      <alignment horizontal="center" vertical="center" wrapText="1"/>
    </xf>
    <xf numFmtId="3" fontId="15" fillId="4" borderId="30" xfId="0" applyNumberFormat="1" applyFont="1" applyFill="1" applyBorder="1" applyAlignment="1">
      <alignment horizontal="center" vertical="center" wrapText="1"/>
    </xf>
    <xf numFmtId="3" fontId="15" fillId="4" borderId="31" xfId="0" applyNumberFormat="1" applyFont="1" applyFill="1" applyBorder="1" applyAlignment="1">
      <alignment horizontal="center" vertical="center" wrapText="1"/>
    </xf>
    <xf numFmtId="168" fontId="0" fillId="0" borderId="0" xfId="0" applyNumberFormat="1" applyAlignment="1">
      <alignment horizontal="center" vertical="center"/>
    </xf>
    <xf numFmtId="164" fontId="0" fillId="0" borderId="0" xfId="0" applyAlignment="1">
      <alignment horizontal="center" vertical="center"/>
    </xf>
    <xf numFmtId="3" fontId="15" fillId="4" borderId="32" xfId="0" applyNumberFormat="1" applyFont="1" applyFill="1" applyBorder="1" applyAlignment="1">
      <alignment horizontal="center" vertical="center" wrapText="1"/>
    </xf>
    <xf numFmtId="2" fontId="14" fillId="3" borderId="26" xfId="0" applyNumberFormat="1" applyFont="1" applyFill="1" applyBorder="1" applyAlignment="1">
      <alignment horizontal="center"/>
    </xf>
    <xf numFmtId="2" fontId="14" fillId="3" borderId="27" xfId="0" applyNumberFormat="1" applyFont="1" applyFill="1" applyBorder="1" applyAlignment="1">
      <alignment horizontal="center"/>
    </xf>
    <xf numFmtId="2" fontId="14" fillId="3" borderId="28" xfId="0" applyNumberFormat="1" applyFont="1" applyFill="1" applyBorder="1" applyAlignment="1">
      <alignment horizontal="center"/>
    </xf>
    <xf numFmtId="164" fontId="16" fillId="0" borderId="0" xfId="0" applyFont="1" applyAlignment="1">
      <alignment horizontal="right" vertical="center"/>
    </xf>
    <xf numFmtId="3" fontId="13" fillId="4" borderId="33" xfId="0" applyNumberFormat="1" applyFont="1" applyFill="1" applyBorder="1" applyAlignment="1">
      <alignment horizontal="center" vertical="center" wrapText="1"/>
    </xf>
    <xf numFmtId="3" fontId="13" fillId="4" borderId="34" xfId="0" applyNumberFormat="1" applyFont="1" applyFill="1" applyBorder="1" applyAlignment="1">
      <alignment horizontal="center" vertical="center" wrapText="1"/>
    </xf>
    <xf numFmtId="2" fontId="14" fillId="3" borderId="12" xfId="0" applyNumberFormat="1" applyFont="1" applyFill="1" applyBorder="1" applyAlignment="1">
      <alignment horizontal="center"/>
    </xf>
    <xf numFmtId="164" fontId="14" fillId="3" borderId="17" xfId="0" applyFont="1" applyFill="1" applyBorder="1" applyAlignment="1">
      <alignment horizontal="center"/>
    </xf>
    <xf numFmtId="164" fontId="18" fillId="0" borderId="0" xfId="0" applyFont="1" applyAlignment="1">
      <alignment vertical="center"/>
    </xf>
    <xf numFmtId="164" fontId="19" fillId="0" borderId="0" xfId="0" applyFont="1" applyAlignment="1">
      <alignment vertical="center"/>
    </xf>
    <xf numFmtId="164" fontId="20" fillId="0" borderId="0" xfId="0" applyFont="1" applyAlignment="1">
      <alignment vertical="center"/>
    </xf>
    <xf numFmtId="164" fontId="21" fillId="0" borderId="0" xfId="0" applyFont="1"/>
    <xf numFmtId="164" fontId="19" fillId="0" borderId="0" xfId="0" applyFont="1"/>
    <xf numFmtId="164" fontId="19" fillId="0" borderId="0" xfId="0" applyFont="1" applyAlignment="1">
      <alignment horizontal="center"/>
    </xf>
    <xf numFmtId="164" fontId="19" fillId="0" borderId="0" xfId="0" applyFont="1" applyAlignment="1">
      <alignment horizontal="center" vertical="center"/>
    </xf>
    <xf numFmtId="164" fontId="19" fillId="0" borderId="0" xfId="0" applyFont="1" applyAlignment="1">
      <alignment horizontal="right" vertical="center"/>
    </xf>
    <xf numFmtId="3" fontId="23" fillId="0" borderId="0" xfId="0" applyNumberFormat="1" applyFont="1" applyAlignment="1">
      <alignment horizontal="right" vertical="center"/>
    </xf>
    <xf numFmtId="164" fontId="22" fillId="0" borderId="0" xfId="0" applyFont="1" applyAlignment="1">
      <alignment horizontal="left"/>
    </xf>
    <xf numFmtId="164" fontId="24" fillId="0" borderId="0" xfId="0" applyFont="1" applyAlignment="1">
      <alignment vertical="center"/>
    </xf>
    <xf numFmtId="164" fontId="26" fillId="0" borderId="0" xfId="0" applyFont="1"/>
    <xf numFmtId="164" fontId="27" fillId="0" borderId="0" xfId="0" applyFont="1" applyAlignment="1">
      <alignment horizontal="left" vertical="center"/>
    </xf>
    <xf numFmtId="3" fontId="19" fillId="0" borderId="0" xfId="0" applyNumberFormat="1" applyFont="1" applyAlignment="1">
      <alignment horizontal="center" vertical="center"/>
    </xf>
    <xf numFmtId="169" fontId="19" fillId="0" borderId="0" xfId="0" applyNumberFormat="1" applyFont="1" applyAlignment="1" applyProtection="1">
      <alignment horizontal="center" vertical="center"/>
      <protection locked="0"/>
    </xf>
    <xf numFmtId="1" fontId="24" fillId="0" borderId="5" xfId="0" applyNumberFormat="1" applyFont="1" applyBorder="1" applyAlignment="1">
      <alignment horizontal="center" vertical="center" wrapText="1"/>
    </xf>
    <xf numFmtId="164" fontId="19" fillId="0" borderId="5" xfId="0" applyFont="1" applyBorder="1" applyAlignment="1">
      <alignment horizontal="center" vertical="center"/>
    </xf>
    <xf numFmtId="164" fontId="19" fillId="0" borderId="5" xfId="0" applyFont="1" applyBorder="1" applyAlignment="1">
      <alignment horizontal="left" vertical="center"/>
    </xf>
    <xf numFmtId="164" fontId="19" fillId="0" borderId="3" xfId="0" applyFont="1" applyBorder="1" applyAlignment="1">
      <alignment horizontal="left" vertical="center"/>
    </xf>
    <xf numFmtId="164" fontId="24" fillId="0" borderId="3" xfId="0" applyFont="1" applyBorder="1" applyAlignment="1">
      <alignment vertical="center"/>
    </xf>
    <xf numFmtId="164" fontId="19" fillId="0" borderId="3" xfId="0" applyFont="1" applyBorder="1" applyAlignment="1">
      <alignment vertical="center"/>
    </xf>
    <xf numFmtId="164" fontId="24" fillId="0" borderId="20" xfId="0" applyFont="1" applyBorder="1" applyAlignment="1">
      <alignment vertical="center"/>
    </xf>
    <xf numFmtId="3" fontId="19" fillId="0" borderId="5" xfId="0" applyNumberFormat="1" applyFont="1" applyBorder="1" applyAlignment="1">
      <alignment horizontal="right" vertical="center"/>
    </xf>
    <xf numFmtId="169" fontId="19" fillId="0" borderId="5" xfId="0" applyNumberFormat="1" applyFont="1" applyBorder="1" applyAlignment="1" applyProtection="1">
      <alignment horizontal="right" vertical="center"/>
      <protection locked="0"/>
    </xf>
    <xf numFmtId="1" fontId="24" fillId="0" borderId="3" xfId="0" applyNumberFormat="1" applyFont="1" applyBorder="1" applyAlignment="1">
      <alignment horizontal="right" vertical="center" wrapText="1"/>
    </xf>
    <xf numFmtId="164" fontId="19" fillId="0" borderId="3" xfId="0" applyFont="1" applyBorder="1" applyAlignment="1">
      <alignment horizontal="right" vertical="center"/>
    </xf>
    <xf numFmtId="3" fontId="19" fillId="0" borderId="3" xfId="0" applyNumberFormat="1" applyFont="1" applyBorder="1" applyAlignment="1">
      <alignment horizontal="right" vertical="center"/>
    </xf>
    <xf numFmtId="169" fontId="19" fillId="0" borderId="3" xfId="0" applyNumberFormat="1" applyFont="1" applyBorder="1" applyAlignment="1" applyProtection="1">
      <alignment horizontal="right" vertical="center"/>
      <protection locked="0"/>
    </xf>
    <xf numFmtId="3" fontId="19" fillId="0" borderId="20" xfId="0" applyNumberFormat="1" applyFont="1" applyBorder="1" applyAlignment="1">
      <alignment horizontal="right" vertical="center"/>
    </xf>
    <xf numFmtId="169" fontId="19" fillId="0" borderId="20" xfId="0" applyNumberFormat="1" applyFont="1" applyBorder="1" applyAlignment="1" applyProtection="1">
      <alignment horizontal="right" vertical="center"/>
      <protection locked="0"/>
    </xf>
    <xf numFmtId="164" fontId="21" fillId="0" borderId="0" xfId="0" applyFont="1" applyAlignment="1">
      <alignment vertical="center"/>
    </xf>
    <xf numFmtId="0" fontId="19" fillId="0" borderId="0" xfId="0" applyNumberFormat="1" applyFont="1" applyAlignment="1">
      <alignment vertical="center"/>
    </xf>
    <xf numFmtId="164" fontId="28" fillId="0" borderId="0" xfId="0" applyFont="1" applyAlignment="1">
      <alignment vertical="center"/>
    </xf>
    <xf numFmtId="3" fontId="24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right" vertical="center"/>
    </xf>
    <xf numFmtId="168" fontId="19" fillId="0" borderId="3" xfId="0" applyNumberFormat="1" applyFont="1" applyBorder="1" applyAlignment="1">
      <alignment horizontal="center" vertical="center"/>
    </xf>
    <xf numFmtId="168" fontId="19" fillId="0" borderId="5" xfId="0" applyNumberFormat="1" applyFont="1" applyBorder="1" applyAlignment="1">
      <alignment horizontal="center" vertical="center"/>
    </xf>
    <xf numFmtId="168" fontId="19" fillId="0" borderId="20" xfId="0" applyNumberFormat="1" applyFont="1" applyBorder="1" applyAlignment="1">
      <alignment horizontal="center" vertical="center"/>
    </xf>
    <xf numFmtId="0" fontId="24" fillId="0" borderId="0" xfId="0" applyNumberFormat="1" applyFont="1"/>
    <xf numFmtId="0" fontId="25" fillId="0" borderId="0" xfId="0" applyNumberFormat="1" applyFont="1" applyAlignment="1">
      <alignment vertical="center"/>
    </xf>
    <xf numFmtId="168" fontId="19" fillId="0" borderId="0" xfId="0" applyNumberFormat="1" applyFont="1" applyAlignment="1">
      <alignment horizontal="center" vertical="center"/>
    </xf>
    <xf numFmtId="1" fontId="24" fillId="0" borderId="17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vertical="center"/>
    </xf>
    <xf numFmtId="0" fontId="19" fillId="0" borderId="3" xfId="0" applyNumberFormat="1" applyFont="1" applyBorder="1" applyAlignment="1">
      <alignment horizontal="left" vertical="center"/>
    </xf>
    <xf numFmtId="0" fontId="19" fillId="0" borderId="20" xfId="0" applyNumberFormat="1" applyFont="1" applyBorder="1" applyAlignment="1">
      <alignment vertical="center"/>
    </xf>
    <xf numFmtId="168" fontId="19" fillId="0" borderId="0" xfId="0" applyNumberFormat="1" applyFont="1"/>
    <xf numFmtId="164" fontId="17" fillId="0" borderId="0" xfId="0" applyFont="1" applyAlignment="1">
      <alignment vertical="center"/>
    </xf>
    <xf numFmtId="169" fontId="19" fillId="0" borderId="3" xfId="0" applyNumberFormat="1" applyFont="1" applyBorder="1" applyProtection="1">
      <protection locked="0"/>
    </xf>
    <xf numFmtId="169" fontId="19" fillId="0" borderId="20" xfId="0" applyNumberFormat="1" applyFont="1" applyBorder="1" applyProtection="1">
      <protection locked="0"/>
    </xf>
    <xf numFmtId="164" fontId="19" fillId="0" borderId="17" xfId="0" applyFont="1" applyBorder="1" applyAlignment="1">
      <alignment horizontal="left" vertical="center"/>
    </xf>
    <xf numFmtId="164" fontId="19" fillId="0" borderId="17" xfId="0" applyFont="1" applyBorder="1" applyAlignment="1">
      <alignment horizontal="center" vertical="center" wrapText="1"/>
    </xf>
    <xf numFmtId="164" fontId="24" fillId="0" borderId="5" xfId="0" applyFont="1" applyBorder="1" applyAlignment="1">
      <alignment horizontal="center" vertical="center" wrapText="1"/>
    </xf>
    <xf numFmtId="164" fontId="19" fillId="0" borderId="20" xfId="0" applyFont="1" applyBorder="1" applyAlignment="1">
      <alignment vertical="center"/>
    </xf>
    <xf numFmtId="164" fontId="27" fillId="0" borderId="0" xfId="0" applyFont="1" applyAlignment="1">
      <alignment horizontal="left" vertical="center"/>
    </xf>
    <xf numFmtId="164" fontId="17" fillId="0" borderId="0" xfId="0" applyFont="1" applyAlignment="1">
      <alignment horizontal="left" vertical="center"/>
    </xf>
    <xf numFmtId="164" fontId="17" fillId="0" borderId="0" xfId="0" applyFont="1" applyAlignment="1">
      <alignment vertical="center"/>
    </xf>
  </cellXfs>
  <cellStyles count="10">
    <cellStyle name="¬µrka" xfId="1" xr:uid="{00000000-0005-0000-0000-000000000000}"/>
    <cellStyle name="Celkem" xfId="2" builtinId="25" customBuiltin="1"/>
    <cellStyle name="Datum" xfId="3" xr:uid="{00000000-0005-0000-0000-000002000000}"/>
    <cellStyle name="M·na" xfId="4" xr:uid="{00000000-0005-0000-0000-000003000000}"/>
    <cellStyle name="Nadpis1" xfId="5" xr:uid="{00000000-0005-0000-0000-000004000000}"/>
    <cellStyle name="Nadpis2" xfId="6" xr:uid="{00000000-0005-0000-0000-000005000000}"/>
    <cellStyle name="Normal_1993" xfId="7" xr:uid="{00000000-0005-0000-0000-000006000000}"/>
    <cellStyle name="Normální" xfId="0" builtinId="0"/>
    <cellStyle name="normální_PODPORA" xfId="8" xr:uid="{00000000-0005-0000-0000-000008000000}"/>
    <cellStyle name="Pevní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cs-CZ" sz="11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PODÍL VÝDAJŮ NA SOCIÁLNÍ OCHRANU K HDP</a:t>
            </a:r>
          </a:p>
        </c:rich>
      </c:tx>
      <c:layout>
        <c:manualLayout>
          <c:xMode val="edge"/>
          <c:yMode val="edge"/>
          <c:x val="0.33921287974214465"/>
          <c:y val="3.34109557891166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340655418305512E-2"/>
          <c:y val="0.11399201048275642"/>
          <c:w val="0.88319624424025989"/>
          <c:h val="0.76834058681033535"/>
        </c:manualLayout>
      </c:layout>
      <c:lineChart>
        <c:grouping val="standard"/>
        <c:varyColors val="0"/>
        <c:ser>
          <c:idx val="3"/>
          <c:order val="0"/>
          <c:tx>
            <c:strRef>
              <c:f>G_15_1_1!$F$4</c:f>
              <c:strCache>
                <c:ptCount val="1"/>
              </c:strCache>
            </c:strRef>
          </c:tx>
          <c:spPr>
            <a:ln w="38100"/>
          </c:spPr>
          <c:marker>
            <c:symbol val="diamond"/>
            <c:size val="8"/>
          </c:marker>
          <c:dLbls>
            <c:dLbl>
              <c:idx val="0"/>
              <c:numFmt formatCode="#,##0.0" sourceLinked="0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89E-4583-9E11-4993204F5234}"/>
                </c:ext>
              </c:extLst>
            </c:dLbl>
            <c:dLbl>
              <c:idx val="1"/>
              <c:layout>
                <c:manualLayout>
                  <c:x val="-1.8867924528301886E-2"/>
                  <c:y val="3.0933572327849261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89E-4583-9E11-4993204F5234}"/>
                </c:ext>
              </c:extLst>
            </c:dLbl>
            <c:dLbl>
              <c:idx val="2"/>
              <c:layout>
                <c:manualLayout>
                  <c:x val="-3.185616566821655E-2"/>
                  <c:y val="-2.5180839496732103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059074301308708E-2"/>
                      <c:h val="4.11634585130576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C89E-4583-9E11-4993204F5234}"/>
                </c:ext>
              </c:extLst>
            </c:dLbl>
            <c:dLbl>
              <c:idx val="3"/>
              <c:layout>
                <c:manualLayout>
                  <c:x val="-4.6078372358996013E-2"/>
                  <c:y val="1.6522980820866076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89E-4583-9E11-4993204F5234}"/>
                </c:ext>
              </c:extLst>
            </c:dLbl>
            <c:dLbl>
              <c:idx val="4"/>
              <c:layout>
                <c:manualLayout>
                  <c:x val="-4.6441540168303756E-2"/>
                  <c:y val="2.0750221690402609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89E-4583-9E11-4993204F5234}"/>
                </c:ext>
              </c:extLst>
            </c:dLbl>
            <c:dLbl>
              <c:idx val="5"/>
              <c:layout>
                <c:manualLayout>
                  <c:x val="-3.7411518601602849E-2"/>
                  <c:y val="2.9531727894757522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Arial" panose="020B0604020202020204" pitchFamily="34" charset="0"/>
                        <a:ea typeface="Times New Roman"/>
                        <a:cs typeface="Arial" panose="020B0604020202020204" pitchFamily="34" charset="0"/>
                      </a:defRPr>
                    </a:pPr>
                    <a:r>
                      <a:rPr lang="en-US" sz="10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18,7</a:t>
                    </a:r>
                  </a:p>
                </c:rich>
              </c:tx>
              <c:numFmt formatCode="#,##0.0" sourceLinked="0"/>
              <c:spPr/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4241788663237023E-2"/>
                      <c:h val="6.9881750365422823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13-C89E-4583-9E11-4993204F5234}"/>
                </c:ext>
              </c:extLst>
            </c:dLbl>
            <c:dLbl>
              <c:idx val="6"/>
              <c:layout>
                <c:manualLayout>
                  <c:x val="-3.1636983521389724E-2"/>
                  <c:y val="2.7704355815767263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3974483433960723E-2"/>
                      <c:h val="5.53263315530171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4-C89E-4583-9E11-4993204F5234}"/>
                </c:ext>
              </c:extLst>
            </c:dLbl>
            <c:dLbl>
              <c:idx val="7"/>
              <c:layout>
                <c:manualLayout>
                  <c:x val="-2.9341937927862109E-2"/>
                  <c:y val="3.3836258934390191E-2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1575560786860401E-2"/>
                      <c:h val="4.52100271726549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C89E-4583-9E11-4993204F5234}"/>
                </c:ext>
              </c:extLst>
            </c:dLbl>
            <c:dLbl>
              <c:idx val="8"/>
              <c:layout>
                <c:manualLayout>
                  <c:x val="-3.1097134870719776E-2"/>
                  <c:y val="-2.6463104325699746E-2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89E-4583-9E11-4993204F5234}"/>
                </c:ext>
              </c:extLst>
            </c:dLbl>
            <c:dLbl>
              <c:idx val="9"/>
              <c:layout>
                <c:manualLayout>
                  <c:x val="-1.016760259690774E-2"/>
                  <c:y val="-2.2420831690424131E-3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8218029350104823E-2"/>
                      <c:h val="5.09485094850948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767-4D00-B2F5-9D24BAB8E511}"/>
                </c:ext>
              </c:extLst>
            </c:dLbl>
            <c:dLbl>
              <c:idx val="10"/>
              <c:layout>
                <c:manualLayout>
                  <c:x val="-3.2413346716956046E-2"/>
                  <c:y val="-2.8260355120808135E-2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1289018796772284E-2"/>
                      <c:h val="2.90238530502351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27B-4E2B-B975-91B3D44E9AFF}"/>
                </c:ext>
              </c:extLst>
            </c:dLbl>
            <c:dLbl>
              <c:idx val="11"/>
              <c:layout>
                <c:manualLayout>
                  <c:x val="-8.9074430295593525E-3"/>
                  <c:y val="-2.153687837478465E-2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260821840989618E-2"/>
                      <c:h val="3.787575011273369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5DD-4D03-9DB0-1A31EE325635}"/>
                </c:ext>
              </c:extLst>
            </c:dLbl>
            <c:dLbl>
              <c:idx val="12"/>
              <c:layout>
                <c:manualLayout>
                  <c:x val="-2.8984131579270534E-2"/>
                  <c:y val="2.3255364380218878E-2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Times New Roman"/>
                      <a:cs typeface="Arial" panose="020B0604020202020204" pitchFamily="34" charset="0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1575560786860401E-2"/>
                      <c:h val="5.353903353668308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BE8C-47AD-9718-483407FED108}"/>
                </c:ext>
              </c:extLst>
            </c:dLbl>
            <c:dLbl>
              <c:idx val="13"/>
              <c:layout>
                <c:manualLayout>
                  <c:x val="-4.3144779031290117E-2"/>
                  <c:y val="-1.74672515776305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26-4BF0-9EAF-0A4CB33B5E9B}"/>
                </c:ext>
              </c:extLst>
            </c:dLbl>
            <c:dLbl>
              <c:idx val="14"/>
              <c:layout>
                <c:manualLayout>
                  <c:x val="-2.3598596175336758E-2"/>
                  <c:y val="3.9381159120260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458-4A68-9907-2D148EDB0BF7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Times New Roman"/>
                    <a:cs typeface="Arial" panose="020B0604020202020204" pitchFamily="34" charset="0"/>
                  </a:defRPr>
                </a:pPr>
                <a:endParaRPr lang="cs-CZ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G_15_1_1!$B$5:$B$36</c15:sqref>
                  </c15:fullRef>
                </c:ext>
              </c:extLst>
              <c:f>G_15_1_1!$B$19:$B$36</c:f>
              <c:numCache>
                <c:formatCode>General_)</c:formatCode>
                <c:ptCount val="1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G_15_1_1!$F$5:$F$33</c15:sqref>
                  </c15:fullRef>
                </c:ext>
              </c:extLst>
              <c:f>G_15_1_1!$F$19:$F$33</c:f>
              <c:numCache>
                <c:formatCode>General_)</c:formatCode>
                <c:ptCount val="15"/>
                <c:pt idx="0" formatCode="0.0">
                  <c:v>19.62</c:v>
                </c:pt>
                <c:pt idx="1">
                  <c:v>19.690000000000001</c:v>
                </c:pt>
                <c:pt idx="2">
                  <c:v>20.18</c:v>
                </c:pt>
                <c:pt idx="3" formatCode="0.0">
                  <c:v>19.82</c:v>
                </c:pt>
                <c:pt idx="4">
                  <c:v>19.37</c:v>
                </c:pt>
                <c:pt idx="5" formatCode="0.0">
                  <c:v>18.7</c:v>
                </c:pt>
                <c:pt idx="6" formatCode="0.0">
                  <c:v>18.579999999999998</c:v>
                </c:pt>
                <c:pt idx="7" formatCode="0.0">
                  <c:v>18.079999999999998</c:v>
                </c:pt>
                <c:pt idx="8" formatCode="0.0">
                  <c:v>18.239999999999998</c:v>
                </c:pt>
                <c:pt idx="9" formatCode="0.0">
                  <c:v>18.5</c:v>
                </c:pt>
                <c:pt idx="10" formatCode="0.0">
                  <c:v>21.51</c:v>
                </c:pt>
                <c:pt idx="11" formatCode="0.0">
                  <c:v>21.18</c:v>
                </c:pt>
                <c:pt idx="12" formatCode="0.0">
                  <c:v>19.940000000000001</c:v>
                </c:pt>
                <c:pt idx="13" formatCode="0.0">
                  <c:v>20.7</c:v>
                </c:pt>
                <c:pt idx="14" formatCode="0.0">
                  <c:v>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G_15_1_1!$F$5</c15:sqref>
                  <c15:dLbl>
                    <c:idx val="-1"/>
                    <c:layout>
                      <c:manualLayout>
                        <c:x val="-2.0964360587002098E-3"/>
                        <c:y val="0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0FB0-45B8-B46B-80EB36EB1DC9}"/>
                      </c:ext>
                    </c:extLst>
                  </c15:dLbl>
                </c15:categoryFilterException>
                <c15:categoryFilterException>
                  <c15:sqref>G_15_1_1!$F$6</c15:sqref>
                  <c15:dLbl>
                    <c:idx val="-1"/>
                    <c:layout>
                      <c:manualLayout>
                        <c:x val="-6.2101369734982703E-2"/>
                        <c:y val="-2.0232675771370764E-3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6.5458200531468252E-2"/>
                            <c:h val="5.9372866707291333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1-0FB0-45B8-B46B-80EB36EB1DC9}"/>
                      </c:ext>
                    </c:extLst>
                  </c15:dLbl>
                </c15:categoryFilterException>
                <c15:categoryFilterException>
                  <c15:sqref>G_15_1_1!$F$7</c15:sqref>
                  <c15:dLbl>
                    <c:idx val="-1"/>
                    <c:layout>
                      <c:manualLayout>
                        <c:x val="1.2054987320166115E-3"/>
                        <c:y val="-6.0388961243274097E-3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3.3232624885206959E-2"/>
                            <c:h val="4.723326124446886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2-0FB0-45B8-B46B-80EB36EB1DC9}"/>
                      </c:ext>
                    </c:extLst>
                  </c15:dLbl>
                </c15:categoryFilterException>
                <c15:categoryFilterException>
                  <c15:sqref>G_15_1_1!$F$8</c15:sqref>
                  <c15:dLbl>
                    <c:idx val="-1"/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l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2.9204427929424296E-2"/>
                            <c:h val="3.9140190935920569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3-0FB0-45B8-B46B-80EB36EB1DC9}"/>
                      </c:ext>
                    </c:extLst>
                  </c15:dLbl>
                </c15:categoryFilterException>
                <c15:categoryFilterException>
                  <c15:sqref>G_15_1_1!$F$9</c15:sqref>
                  <c15:dLbl>
                    <c:idx val="-1"/>
                    <c:layout>
                      <c:manualLayout>
                        <c:x val="-2.4458420684835832E-2"/>
                        <c:y val="-2.8542261485606981E-2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4-0FB0-45B8-B46B-80EB36EB1DC9}"/>
                      </c:ext>
                    </c:extLst>
                  </c15:dLbl>
                </c15:categoryFilterException>
                <c15:categoryFilterException>
                  <c15:sqref>G_15_1_1!$F$10</c15:sqref>
                  <c15:dLbl>
                    <c:idx val="-1"/>
                    <c:layout>
                      <c:manualLayout>
                        <c:x val="-2.7925026056407867E-2"/>
                        <c:y val="2.0418274726281285E-2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4.3974483433960723E-2"/>
                            <c:h val="4.3186726090194708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5-0FB0-45B8-B46B-80EB36EB1DC9}"/>
                      </c:ext>
                    </c:extLst>
                  </c15:dLbl>
                </c15:categoryFilterException>
                <c15:categoryFilterException>
                  <c15:sqref>G_15_1_1!$F$11</c15:sqref>
                  <c15:dLbl>
                    <c:idx val="-1"/>
                    <c:layout>
                      <c:manualLayout>
                        <c:x val="-3.004891684136967E-2"/>
                        <c:y val="-2.8184281842818508E-2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6-0FB0-45B8-B46B-80EB36EB1DC9}"/>
                      </c:ext>
                    </c:extLst>
                  </c15:dLbl>
                </c15:categoryFilterException>
                <c15:categoryFilterException>
                  <c15:sqref>G_15_1_1!$F$12</c15:sqref>
                  <c15:dLbl>
                    <c:idx val="-1"/>
                    <c:layout>
                      <c:manualLayout>
                        <c:x val="-2.0614954577218729E-2"/>
                        <c:y val="-2.8726287262872709E-2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4.40251572327044E-2"/>
                            <c:h val="4.4444444444444446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7-0FB0-45B8-B46B-80EB36EB1DC9}"/>
                      </c:ext>
                    </c:extLst>
                  </c15:dLbl>
                </c15:categoryFilterException>
                <c15:categoryFilterException>
                  <c15:sqref>G_15_1_1!$F$13</c15:sqref>
                  <c15:dLbl>
                    <c:idx val="-1"/>
                    <c:layout>
                      <c:manualLayout>
                        <c:x val="-3.7476170801351058E-2"/>
                        <c:y val="2.3991347652474928E-2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5.0688145026931829E-2"/>
                            <c:h val="5.330306397588010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8-0FB0-45B8-B46B-80EB36EB1DC9}"/>
                      </c:ext>
                    </c:extLst>
                  </c15:dLbl>
                </c15:categoryFilterException>
                <c15:categoryFilterException>
                  <c15:sqref>G_15_1_1!$F$14</c15:sqref>
                  <c15:dLbl>
                    <c:idx val="-1"/>
                    <c:layout>
                      <c:manualLayout>
                        <c:x val="-2.306079664570241E-2"/>
                        <c:y val="-2.433561658451238E-2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9-0FB0-45B8-B46B-80EB36EB1DC9}"/>
                      </c:ext>
                    </c:extLst>
                  </c15:dLbl>
                </c15:categoryFilterException>
                <c15:categoryFilterException>
                  <c15:sqref>G_15_1_1!$F$15</c15:sqref>
                  <c15:dLbl>
                    <c:idx val="-1"/>
                    <c:layout>
                      <c:manualLayout>
                        <c:x val="-3.0872270632245073E-2"/>
                        <c:y val="2.0377411093719506E-2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3.5639412997903561E-2"/>
                            <c:h val="4.87804878048780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A-0FB0-45B8-B46B-80EB36EB1DC9}"/>
                      </c:ext>
                    </c:extLst>
                  </c15:dLbl>
                </c15:categoryFilterException>
                <c15:categoryFilterException>
                  <c15:sqref>G_15_1_1!$F$16</c15:sqref>
                  <c15:dLbl>
                    <c:idx val="-1"/>
                    <c:layout>
                      <c:manualLayout>
                        <c:x val="-3.1020076914244656E-2"/>
                        <c:y val="1.9891189625575866E-2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5.2030877345526048E-2"/>
                            <c:h val="4.3186726090194708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B-0FB0-45B8-B46B-80EB36EB1DC9}"/>
                      </c:ext>
                    </c:extLst>
                  </c15:dLbl>
                </c15:categoryFilterException>
                <c15:categoryFilterException>
                  <c15:sqref>G_15_1_1!$F$17</c15:sqref>
                  <c15:dLbl>
                    <c:idx val="-1"/>
                    <c:layout>
                      <c:manualLayout>
                        <c:x val="-3.4940600978336828E-3"/>
                        <c:y val="-4.982523526022741E-3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C-0FB0-45B8-B46B-80EB36EB1DC9}"/>
                      </c:ext>
                    </c:extLst>
                  </c15:dLbl>
                </c15:categoryFilterException>
                <c15:categoryFilterException>
                  <c15:sqref>G_15_1_1!$F$18</c15:sqref>
                  <c15:dLbl>
                    <c:idx val="-1"/>
                    <c:layout>
                      <c:manualLayout>
                        <c:x val="-3.1131936031809533E-2"/>
                        <c:y val="-2.9847498197778464E-2"/>
                      </c:manualLayout>
                    </c:layout>
                    <c:numFmt formatCode="#,##0.0" sourceLinked="0"/>
                    <c:spPr/>
                    <c:txPr>
                      <a:bodyPr/>
                      <a:lstStyle/>
                      <a:p>
                        <a:pPr>
                          <a:defRPr sz="1000" b="0" i="0" u="none" strike="noStrike" baseline="0">
                            <a:solidFill>
                              <a:srgbClr val="000000"/>
                            </a:solidFill>
                            <a:latin typeface="Arial" panose="020B0604020202020204" pitchFamily="34" charset="0"/>
                            <a:ea typeface="Times New Roman"/>
                            <a:cs typeface="Arial" panose="020B0604020202020204" pitchFamily="34" charset="0"/>
                          </a:defRPr>
                        </a:pPr>
                        <a:endParaRPr lang="cs-CZ"/>
                      </a:p>
                    </c:txPr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layout>
                          <c:manualLayout>
                            <c:w val="4.2627533193570932E-2"/>
                            <c:h val="2.9268292682926831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D-0FB0-45B8-B46B-80EB36EB1DC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7-C89E-4583-9E11-4993204F5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6133951"/>
        <c:axId val="1"/>
      </c:lineChart>
      <c:catAx>
        <c:axId val="208613395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cs-CZ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Rok</a:t>
                </a:r>
              </a:p>
            </c:rich>
          </c:tx>
          <c:layout>
            <c:manualLayout>
              <c:xMode val="edge"/>
              <c:yMode val="edge"/>
              <c:x val="0.4984360678173016"/>
              <c:y val="0.9474142427349288"/>
            </c:manualLayout>
          </c:layout>
          <c:overlay val="0"/>
        </c:title>
        <c:numFmt formatCode="General_)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Times New Roman"/>
                <a:cs typeface="Arial" panose="020B0604020202020204" pitchFamily="34" charset="0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16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cs-CZ" sz="10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Podíl (v %)</a:t>
                </a:r>
              </a:p>
            </c:rich>
          </c:tx>
          <c:layout>
            <c:manualLayout>
              <c:xMode val="edge"/>
              <c:yMode val="edge"/>
              <c:x val="1.9301133750033825E-2"/>
              <c:y val="0.4374747593457195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cs-CZ"/>
          </a:p>
        </c:txPr>
        <c:crossAx val="2086133951"/>
        <c:crosses val="autoZero"/>
        <c:crossBetween val="between"/>
      </c:valAx>
      <c:spPr>
        <a:noFill/>
        <a:ln w="9525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cs-CZ"/>
    </a:p>
  </c:txPr>
  <c:printSettings>
    <c:headerFooter>
      <c:oddHeader>&amp;R&amp;"Times New Roman,Obyčejné"Graf č. 9.1.1</c:oddHeader>
    </c:headerFooter>
    <c:pageMargins b="0.78740157480314965" l="0.70866141732283472" r="0.70866141732283472" t="0.78740157480314965" header="0.31496062992125984" footer="0.31496062992125984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Vývoj výdajů rozhodujících dávek státní sociální podpory v letech 1994 až 2001 </a:t>
            </a:r>
          </a:p>
        </c:rich>
      </c:tx>
      <c:layout>
        <c:manualLayout>
          <c:xMode val="edge"/>
          <c:yMode val="edge"/>
          <c:x val="0.1874999863012948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595317725752498E-2"/>
          <c:y val="6.2330623306233061E-2"/>
          <c:w val="0.92140468227424754"/>
          <c:h val="0.865853658536585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GR_TAB_01!$A$20</c:f>
              <c:strCache>
                <c:ptCount val="1"/>
                <c:pt idx="0">
                  <c:v> Přídavek na dítě (vč. výchovného)</c:v>
                </c:pt>
              </c:strCache>
            </c:strRef>
          </c:tx>
          <c:spPr>
            <a:solidFill>
              <a:srgbClr val="8080FF"/>
            </a:solidFill>
            <a:ln w="38100">
              <a:solidFill>
                <a:srgbClr val="FF0000"/>
              </a:solidFill>
              <a:prstDash val="solid"/>
            </a:ln>
          </c:spPr>
          <c:invertIfNegative val="0"/>
          <c:cat>
            <c:strRef>
              <c:f>GR_TAB_01!$B$19:$I$19</c:f>
              <c:strCache>
                <c:ptCount val="8"/>
                <c:pt idx="0">
                  <c:v>1994 </c:v>
                </c:pt>
                <c:pt idx="1">
                  <c:v>1995 </c:v>
                </c:pt>
                <c:pt idx="2">
                  <c:v>1996 </c:v>
                </c:pt>
                <c:pt idx="3">
                  <c:v>1997 </c:v>
                </c:pt>
                <c:pt idx="4">
                  <c:v>1998 </c:v>
                </c:pt>
                <c:pt idx="5">
                  <c:v>1999 </c:v>
                </c:pt>
                <c:pt idx="6">
                  <c:v>2000</c:v>
                </c:pt>
                <c:pt idx="7">
                  <c:v>2001</c:v>
                </c:pt>
              </c:strCache>
            </c:strRef>
          </c:cat>
          <c:val>
            <c:numRef>
              <c:f>GR_TAB_01!$B$20:$I$20</c:f>
              <c:numCache>
                <c:formatCode>#\ ##0_);\(#\ ##0\)</c:formatCode>
                <c:ptCount val="8"/>
                <c:pt idx="0">
                  <c:v>12699.981</c:v>
                </c:pt>
                <c:pt idx="1">
                  <c:v>12769.688</c:v>
                </c:pt>
                <c:pt idx="2">
                  <c:v>12193.744000000001</c:v>
                </c:pt>
                <c:pt idx="3" formatCode="#,##0">
                  <c:v>12495.066000000001</c:v>
                </c:pt>
                <c:pt idx="4" formatCode="#,##0">
                  <c:v>11493</c:v>
                </c:pt>
                <c:pt idx="5" formatCode="#,##0">
                  <c:v>12474</c:v>
                </c:pt>
                <c:pt idx="6" formatCode="#,##0">
                  <c:v>12748</c:v>
                </c:pt>
                <c:pt idx="7" formatCode="#,##0">
                  <c:v>12799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5-48E3-A1EC-5E132563D51A}"/>
            </c:ext>
          </c:extLst>
        </c:ser>
        <c:ser>
          <c:idx val="1"/>
          <c:order val="1"/>
          <c:tx>
            <c:strRef>
              <c:f>GR_TAB_01!$A$21</c:f>
              <c:strCache>
                <c:ptCount val="1"/>
                <c:pt idx="0">
                  <c:v> Rodičovský příspěvek</c:v>
                </c:pt>
              </c:strCache>
            </c:strRef>
          </c:tx>
          <c:spPr>
            <a:solidFill>
              <a:srgbClr val="802060"/>
            </a:solidFill>
            <a:ln w="38100">
              <a:solidFill>
                <a:srgbClr val="FF00FF"/>
              </a:solidFill>
              <a:prstDash val="solid"/>
            </a:ln>
          </c:spPr>
          <c:invertIfNegative val="0"/>
          <c:cat>
            <c:strRef>
              <c:f>GR_TAB_01!$B$19:$I$19</c:f>
              <c:strCache>
                <c:ptCount val="8"/>
                <c:pt idx="0">
                  <c:v>1994 </c:v>
                </c:pt>
                <c:pt idx="1">
                  <c:v>1995 </c:v>
                </c:pt>
                <c:pt idx="2">
                  <c:v>1996 </c:v>
                </c:pt>
                <c:pt idx="3">
                  <c:v>1997 </c:v>
                </c:pt>
                <c:pt idx="4">
                  <c:v>1998 </c:v>
                </c:pt>
                <c:pt idx="5">
                  <c:v>1999 </c:v>
                </c:pt>
                <c:pt idx="6">
                  <c:v>2000</c:v>
                </c:pt>
                <c:pt idx="7">
                  <c:v>2001</c:v>
                </c:pt>
              </c:strCache>
            </c:strRef>
          </c:cat>
          <c:val>
            <c:numRef>
              <c:f>GR_TAB_01!$B$21:$I$21</c:f>
              <c:numCache>
                <c:formatCode>#\ ##0_);\(#\ ##0\)</c:formatCode>
                <c:ptCount val="8"/>
                <c:pt idx="0">
                  <c:v>5170.973</c:v>
                </c:pt>
                <c:pt idx="1">
                  <c:v>5824.1080000000002</c:v>
                </c:pt>
                <c:pt idx="2">
                  <c:v>7357.25</c:v>
                </c:pt>
                <c:pt idx="3" formatCode="#,##0">
                  <c:v>7611.817</c:v>
                </c:pt>
                <c:pt idx="4" formatCode="#,##0">
                  <c:v>7780</c:v>
                </c:pt>
                <c:pt idx="5" formatCode="#,##0">
                  <c:v>7718</c:v>
                </c:pt>
                <c:pt idx="6" formatCode="#,##0">
                  <c:v>7691</c:v>
                </c:pt>
                <c:pt idx="7" formatCode="#,##0">
                  <c:v>7701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E5-48E3-A1EC-5E132563D51A}"/>
            </c:ext>
          </c:extLst>
        </c:ser>
        <c:ser>
          <c:idx val="2"/>
          <c:order val="2"/>
          <c:tx>
            <c:strRef>
              <c:f>GR_TAB_01!$A$22</c:f>
              <c:strCache>
                <c:ptCount val="1"/>
                <c:pt idx="0">
                  <c:v> Sociální příplatek (vč. SVP dětem)</c:v>
                </c:pt>
              </c:strCache>
            </c:strRef>
          </c:tx>
          <c:spPr>
            <a:solidFill>
              <a:srgbClr val="FFFFC0"/>
            </a:solidFill>
            <a:ln w="38100">
              <a:solidFill>
                <a:srgbClr val="FFFF00"/>
              </a:solidFill>
              <a:prstDash val="solid"/>
            </a:ln>
          </c:spPr>
          <c:invertIfNegative val="0"/>
          <c:cat>
            <c:strRef>
              <c:f>GR_TAB_01!$B$19:$I$19</c:f>
              <c:strCache>
                <c:ptCount val="8"/>
                <c:pt idx="0">
                  <c:v>1994 </c:v>
                </c:pt>
                <c:pt idx="1">
                  <c:v>1995 </c:v>
                </c:pt>
                <c:pt idx="2">
                  <c:v>1996 </c:v>
                </c:pt>
                <c:pt idx="3">
                  <c:v>1997 </c:v>
                </c:pt>
                <c:pt idx="4">
                  <c:v>1998 </c:v>
                </c:pt>
                <c:pt idx="5">
                  <c:v>1999 </c:v>
                </c:pt>
                <c:pt idx="6">
                  <c:v>2000</c:v>
                </c:pt>
                <c:pt idx="7">
                  <c:v>2001</c:v>
                </c:pt>
              </c:strCache>
            </c:strRef>
          </c:cat>
          <c:val>
            <c:numRef>
              <c:f>GR_TAB_01!$B$22:$I$22</c:f>
              <c:numCache>
                <c:formatCode>#\ ##0_);\(#\ ##0\)</c:formatCode>
                <c:ptCount val="8"/>
                <c:pt idx="0">
                  <c:v>5013.6899999999996</c:v>
                </c:pt>
                <c:pt idx="1">
                  <c:v>6028.8419999999996</c:v>
                </c:pt>
                <c:pt idx="2">
                  <c:v>6243.5020000000004</c:v>
                </c:pt>
                <c:pt idx="3" formatCode="#,##0">
                  <c:v>6223.799</c:v>
                </c:pt>
                <c:pt idx="4" formatCode="#,##0">
                  <c:v>6273</c:v>
                </c:pt>
                <c:pt idx="5" formatCode="#,##0">
                  <c:v>6251</c:v>
                </c:pt>
                <c:pt idx="6" formatCode="#,##0">
                  <c:v>6199</c:v>
                </c:pt>
                <c:pt idx="7" formatCode="#,##0">
                  <c:v>6041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E5-48E3-A1EC-5E132563D51A}"/>
            </c:ext>
          </c:extLst>
        </c:ser>
        <c:ser>
          <c:idx val="3"/>
          <c:order val="3"/>
          <c:tx>
            <c:strRef>
              <c:f>GR_TAB_01!$A$23</c:f>
              <c:strCache>
                <c:ptCount val="1"/>
                <c:pt idx="0">
                  <c:v> Příspěvek na bydlení</c:v>
                </c:pt>
              </c:strCache>
            </c:strRef>
          </c:tx>
          <c:spPr>
            <a:solidFill>
              <a:srgbClr val="A0E0E0"/>
            </a:solidFill>
            <a:ln w="38100">
              <a:solidFill>
                <a:srgbClr val="00FFFF"/>
              </a:solidFill>
              <a:prstDash val="solid"/>
            </a:ln>
          </c:spPr>
          <c:invertIfNegative val="0"/>
          <c:cat>
            <c:strRef>
              <c:f>GR_TAB_01!$B$19:$I$19</c:f>
              <c:strCache>
                <c:ptCount val="8"/>
                <c:pt idx="0">
                  <c:v>1994 </c:v>
                </c:pt>
                <c:pt idx="1">
                  <c:v>1995 </c:v>
                </c:pt>
                <c:pt idx="2">
                  <c:v>1996 </c:v>
                </c:pt>
                <c:pt idx="3">
                  <c:v>1997 </c:v>
                </c:pt>
                <c:pt idx="4">
                  <c:v>1998 </c:v>
                </c:pt>
                <c:pt idx="5">
                  <c:v>1999 </c:v>
                </c:pt>
                <c:pt idx="6">
                  <c:v>2000</c:v>
                </c:pt>
                <c:pt idx="7">
                  <c:v>2001</c:v>
                </c:pt>
              </c:strCache>
            </c:strRef>
          </c:cat>
          <c:val>
            <c:numRef>
              <c:f>GR_TAB_01!$B$23:$I$23</c:f>
              <c:numCache>
                <c:formatCode>#\ ##0_);\(#\ ##0\)</c:formatCode>
                <c:ptCount val="8"/>
                <c:pt idx="2">
                  <c:v>677.04200000000003</c:v>
                </c:pt>
                <c:pt idx="3" formatCode="#,##0">
                  <c:v>812.58100000000002</c:v>
                </c:pt>
                <c:pt idx="4" formatCode="#,##0">
                  <c:v>1367</c:v>
                </c:pt>
                <c:pt idx="5" formatCode="#,##0">
                  <c:v>2084</c:v>
                </c:pt>
                <c:pt idx="6" formatCode="#,##0">
                  <c:v>2518</c:v>
                </c:pt>
                <c:pt idx="7" formatCode="#,##0">
                  <c:v>2699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E5-48E3-A1EC-5E132563D51A}"/>
            </c:ext>
          </c:extLst>
        </c:ser>
        <c:ser>
          <c:idx val="4"/>
          <c:order val="4"/>
          <c:tx>
            <c:strRef>
              <c:f>GR_TAB_01!$A$24</c:f>
              <c:strCache>
                <c:ptCount val="1"/>
                <c:pt idx="0">
                  <c:v> Příspěvek na dopravu</c:v>
                </c:pt>
              </c:strCache>
            </c:strRef>
          </c:tx>
          <c:spPr>
            <a:solidFill>
              <a:srgbClr val="600080"/>
            </a:solidFill>
            <a:ln w="38100">
              <a:solidFill>
                <a:srgbClr val="800080"/>
              </a:solidFill>
              <a:prstDash val="solid"/>
            </a:ln>
          </c:spPr>
          <c:invertIfNegative val="0"/>
          <c:cat>
            <c:strRef>
              <c:f>GR_TAB_01!$B$19:$I$19</c:f>
              <c:strCache>
                <c:ptCount val="8"/>
                <c:pt idx="0">
                  <c:v>1994 </c:v>
                </c:pt>
                <c:pt idx="1">
                  <c:v>1995 </c:v>
                </c:pt>
                <c:pt idx="2">
                  <c:v>1996 </c:v>
                </c:pt>
                <c:pt idx="3">
                  <c:v>1997 </c:v>
                </c:pt>
                <c:pt idx="4">
                  <c:v>1998 </c:v>
                </c:pt>
                <c:pt idx="5">
                  <c:v>1999 </c:v>
                </c:pt>
                <c:pt idx="6">
                  <c:v>2000</c:v>
                </c:pt>
                <c:pt idx="7">
                  <c:v>2001</c:v>
                </c:pt>
              </c:strCache>
            </c:strRef>
          </c:cat>
          <c:val>
            <c:numRef>
              <c:f>GR_TAB_01!$B$24:$I$24</c:f>
              <c:numCache>
                <c:formatCode>#\ ##0_);\(#\ ##0\)</c:formatCode>
                <c:ptCount val="8"/>
                <c:pt idx="2">
                  <c:v>838.84100000000001</c:v>
                </c:pt>
                <c:pt idx="3" formatCode="#,##0">
                  <c:v>937.74900000000002</c:v>
                </c:pt>
                <c:pt idx="4" formatCode="#,##0">
                  <c:v>947</c:v>
                </c:pt>
                <c:pt idx="5" formatCode="#,##0">
                  <c:v>994</c:v>
                </c:pt>
                <c:pt idx="6" formatCode="#,##0">
                  <c:v>1045</c:v>
                </c:pt>
                <c:pt idx="7" formatCode="#,##0">
                  <c:v>1173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E5-48E3-A1EC-5E132563D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6148751"/>
        <c:axId val="1"/>
      </c:barChart>
      <c:catAx>
        <c:axId val="20861487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/>
                  <a:t>v mil. Kč</a:t>
                </a:r>
              </a:p>
            </c:rich>
          </c:tx>
          <c:layout>
            <c:manualLayout>
              <c:xMode val="edge"/>
              <c:yMode val="edge"/>
              <c:x val="0"/>
              <c:y val="0.45286195644463356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);\(#\ 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086148751"/>
        <c:crosses val="autoZero"/>
        <c:crossBetween val="between"/>
        <c:majorUnit val="3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916492693110647E-2"/>
          <c:y val="7.2635135135135129E-2"/>
          <c:w val="0.55532359081419624"/>
          <c:h val="9.62837837837837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75" workbookViewId="0"/>
  </sheetViews>
  <pageMargins left="0.78740157499999996" right="0.78740157499999996" top="0.984251969" bottom="0.984251969" header="0.4921259845" footer="0.4921259845"/>
  <pageSetup paperSize="9" orientation="landscape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76200</xdr:rowOff>
    </xdr:from>
    <xdr:to>
      <xdr:col>11</xdr:col>
      <xdr:colOff>9524</xdr:colOff>
      <xdr:row>34</xdr:row>
      <xdr:rowOff>123825</xdr:rowOff>
    </xdr:to>
    <xdr:graphicFrame macro="">
      <xdr:nvGraphicFramePr>
        <xdr:cNvPr id="5354" name="Graf 1">
          <a:extLst>
            <a:ext uri="{FF2B5EF4-FFF2-40B4-BE49-F238E27FC236}">
              <a16:creationId xmlns:a16="http://schemas.microsoft.com/office/drawing/2014/main" id="{42472A73-D023-4655-8AC0-32607060BA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0.90083</cdr:x>
      <cdr:y>0.02385</cdr:y>
    </cdr:from>
    <cdr:to>
      <cdr:x>1</cdr:x>
      <cdr:y>0.16692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8763000" y="1524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3880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6176B6E-52AB-46B0-8F3B-9D8DEB3CE68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4"/>
  <sheetViews>
    <sheetView showGridLines="0" tabSelected="1" zoomScaleNormal="100" zoomScaleSheetLayoutView="100" workbookViewId="0">
      <selection activeCell="O25" sqref="O25"/>
    </sheetView>
  </sheetViews>
  <sheetFormatPr defaultColWidth="9.796875" defaultRowHeight="12.75" x14ac:dyDescent="0.2"/>
  <cols>
    <col min="1" max="1" width="29.19921875" style="86" customWidth="1"/>
    <col min="2" max="13" width="7.69921875" style="86" customWidth="1"/>
    <col min="14" max="15" width="7.69921875" style="88" customWidth="1"/>
    <col min="16" max="16" width="7.69921875" style="86" customWidth="1"/>
    <col min="17" max="16384" width="9.796875" style="86"/>
  </cols>
  <sheetData>
    <row r="1" spans="1:16" ht="15" customHeight="1" x14ac:dyDescent="0.2">
      <c r="A1" s="85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9"/>
      <c r="O1" s="89"/>
      <c r="P1" s="89" t="s">
        <v>38</v>
      </c>
    </row>
    <row r="2" spans="1:16" ht="30" customHeight="1" x14ac:dyDescent="0.2">
      <c r="A2" s="94" t="s">
        <v>39</v>
      </c>
    </row>
    <row r="3" spans="1:16" ht="15" customHeight="1" x14ac:dyDescent="0.2">
      <c r="A3" s="91"/>
    </row>
    <row r="4" spans="1:16" ht="15" customHeight="1" x14ac:dyDescent="0.2">
      <c r="A4" s="131"/>
      <c r="B4" s="132" t="s">
        <v>18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</row>
    <row r="5" spans="1:16" ht="15" customHeight="1" x14ac:dyDescent="0.2">
      <c r="A5" s="131"/>
      <c r="B5" s="97">
        <v>2010</v>
      </c>
      <c r="C5" s="98">
        <v>2011</v>
      </c>
      <c r="D5" s="98">
        <v>2012</v>
      </c>
      <c r="E5" s="98">
        <v>2013</v>
      </c>
      <c r="F5" s="98">
        <v>2014</v>
      </c>
      <c r="G5" s="98">
        <v>2015</v>
      </c>
      <c r="H5" s="98">
        <v>2016</v>
      </c>
      <c r="I5" s="98">
        <v>2017</v>
      </c>
      <c r="J5" s="98">
        <v>2018</v>
      </c>
      <c r="K5" s="98">
        <v>2019</v>
      </c>
      <c r="L5" s="98">
        <v>2020</v>
      </c>
      <c r="M5" s="98">
        <v>2021</v>
      </c>
      <c r="N5" s="98">
        <v>2022</v>
      </c>
      <c r="O5" s="98">
        <v>2023</v>
      </c>
      <c r="P5" s="98">
        <v>2024</v>
      </c>
    </row>
    <row r="6" spans="1:16" ht="15" customHeight="1" x14ac:dyDescent="0.2">
      <c r="A6" s="99" t="s">
        <v>43</v>
      </c>
      <c r="B6" s="104">
        <v>766423</v>
      </c>
      <c r="C6" s="104">
        <v>782130</v>
      </c>
      <c r="D6" s="104">
        <v>806819</v>
      </c>
      <c r="E6" s="104">
        <v>801909</v>
      </c>
      <c r="F6" s="104">
        <v>823310</v>
      </c>
      <c r="G6" s="104">
        <v>845759</v>
      </c>
      <c r="H6" s="104">
        <v>872730</v>
      </c>
      <c r="I6" s="104">
        <v>909274</v>
      </c>
      <c r="J6" s="105">
        <v>969069.79035000014</v>
      </c>
      <c r="K6" s="105">
        <v>1056856.9545199999</v>
      </c>
      <c r="L6" s="105">
        <v>1218928.8612566004</v>
      </c>
      <c r="M6" s="105">
        <v>1296754.78928186</v>
      </c>
      <c r="N6" s="105">
        <v>1365319.985661</v>
      </c>
      <c r="O6" s="105">
        <v>1540093.0314720001</v>
      </c>
      <c r="P6" s="105">
        <v>1642051</v>
      </c>
    </row>
    <row r="7" spans="1:16" ht="15" customHeight="1" x14ac:dyDescent="0.2">
      <c r="A7" s="100" t="s">
        <v>25</v>
      </c>
      <c r="B7" s="106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</row>
    <row r="8" spans="1:16" ht="15" customHeight="1" x14ac:dyDescent="0.2">
      <c r="A8" s="101" t="s">
        <v>26</v>
      </c>
      <c r="B8" s="108">
        <v>239185</v>
      </c>
      <c r="C8" s="108">
        <v>241461</v>
      </c>
      <c r="D8" s="108">
        <v>245410</v>
      </c>
      <c r="E8" s="108">
        <v>244390</v>
      </c>
      <c r="F8" s="108">
        <v>258317</v>
      </c>
      <c r="G8" s="108">
        <v>268119</v>
      </c>
      <c r="H8" s="108">
        <v>283086</v>
      </c>
      <c r="I8" s="108">
        <v>297457</v>
      </c>
      <c r="J8" s="108">
        <v>323377.51891665661</v>
      </c>
      <c r="K8" s="109">
        <v>356559.30197361502</v>
      </c>
      <c r="L8" s="108">
        <v>419639.43822760344</v>
      </c>
      <c r="M8" s="109">
        <v>459423.08415319899</v>
      </c>
      <c r="N8" s="109">
        <v>473952.94920133398</v>
      </c>
      <c r="O8" s="109">
        <v>507685.29259141866</v>
      </c>
      <c r="P8" s="129">
        <v>566008</v>
      </c>
    </row>
    <row r="9" spans="1:16" ht="15" customHeight="1" x14ac:dyDescent="0.2">
      <c r="A9" s="102" t="s">
        <v>27</v>
      </c>
      <c r="B9" s="108">
        <v>57710</v>
      </c>
      <c r="C9" s="108">
        <v>57509</v>
      </c>
      <c r="D9" s="108">
        <v>55624</v>
      </c>
      <c r="E9" s="108">
        <v>54848</v>
      </c>
      <c r="F9" s="108">
        <v>54331</v>
      </c>
      <c r="G9" s="108">
        <v>55834</v>
      </c>
      <c r="H9" s="108">
        <v>56289</v>
      </c>
      <c r="I9" s="108">
        <v>57961</v>
      </c>
      <c r="J9" s="108">
        <v>60401.994851799733</v>
      </c>
      <c r="K9" s="109">
        <v>65291.906625658899</v>
      </c>
      <c r="L9" s="108">
        <v>72020.270672037281</v>
      </c>
      <c r="M9" s="109">
        <v>73457.823847329957</v>
      </c>
      <c r="N9" s="109">
        <v>80784.126770425501</v>
      </c>
      <c r="O9" s="109">
        <v>90391.861870021705</v>
      </c>
      <c r="P9" s="129">
        <v>95232</v>
      </c>
    </row>
    <row r="10" spans="1:16" ht="15" customHeight="1" x14ac:dyDescent="0.2">
      <c r="A10" s="102" t="s">
        <v>28</v>
      </c>
      <c r="B10" s="108">
        <v>321475</v>
      </c>
      <c r="C10" s="108">
        <v>340972</v>
      </c>
      <c r="D10" s="108">
        <v>358033</v>
      </c>
      <c r="E10" s="108">
        <v>352051</v>
      </c>
      <c r="F10" s="108">
        <v>360486</v>
      </c>
      <c r="G10" s="108">
        <v>371288</v>
      </c>
      <c r="H10" s="108">
        <v>381663</v>
      </c>
      <c r="I10" s="108">
        <v>399707</v>
      </c>
      <c r="J10" s="108">
        <v>422176.83817325794</v>
      </c>
      <c r="K10" s="109">
        <v>468187.70329769503</v>
      </c>
      <c r="L10" s="108">
        <v>518487.58769843524</v>
      </c>
      <c r="M10" s="109">
        <v>533912.26476894948</v>
      </c>
      <c r="N10" s="109">
        <v>596216.37549364101</v>
      </c>
      <c r="O10" s="109">
        <v>717308.38029274705</v>
      </c>
      <c r="P10" s="129">
        <v>744244</v>
      </c>
    </row>
    <row r="11" spans="1:16" ht="15" customHeight="1" x14ac:dyDescent="0.2">
      <c r="A11" s="102" t="s">
        <v>29</v>
      </c>
      <c r="B11" s="108">
        <v>27824</v>
      </c>
      <c r="C11" s="108">
        <v>28575</v>
      </c>
      <c r="D11" s="108">
        <v>28696</v>
      </c>
      <c r="E11" s="108">
        <v>28719</v>
      </c>
      <c r="F11" s="108">
        <v>28523</v>
      </c>
      <c r="G11" s="108">
        <v>29003</v>
      </c>
      <c r="H11" s="108">
        <v>28687</v>
      </c>
      <c r="I11" s="108">
        <v>29418</v>
      </c>
      <c r="J11" s="108">
        <v>30231.319081543665</v>
      </c>
      <c r="K11" s="109">
        <v>31259.572920725899</v>
      </c>
      <c r="L11" s="108">
        <v>33794.676231959304</v>
      </c>
      <c r="M11" s="109">
        <v>36545.636170079473</v>
      </c>
      <c r="N11" s="109">
        <v>39843.25329103</v>
      </c>
      <c r="O11" s="109">
        <v>44471.192693811463</v>
      </c>
      <c r="P11" s="129">
        <v>46070</v>
      </c>
    </row>
    <row r="12" spans="1:16" ht="15" customHeight="1" x14ac:dyDescent="0.2">
      <c r="A12" s="102" t="s">
        <v>30</v>
      </c>
      <c r="B12" s="108">
        <v>76342</v>
      </c>
      <c r="C12" s="108">
        <v>70499</v>
      </c>
      <c r="D12" s="108">
        <v>72463</v>
      </c>
      <c r="E12" s="108">
        <v>72156</v>
      </c>
      <c r="F12" s="108">
        <v>71132</v>
      </c>
      <c r="G12" s="108">
        <v>73708</v>
      </c>
      <c r="H12" s="108">
        <v>76157</v>
      </c>
      <c r="I12" s="108">
        <v>80125</v>
      </c>
      <c r="J12" s="108">
        <v>89503.857000000004</v>
      </c>
      <c r="K12" s="109">
        <v>94609.051000000007</v>
      </c>
      <c r="L12" s="108">
        <v>106527.27900000001</v>
      </c>
      <c r="M12" s="109">
        <v>108138.86100084</v>
      </c>
      <c r="N12" s="109">
        <v>115692.98171599999</v>
      </c>
      <c r="O12" s="109">
        <v>111118.34899999999</v>
      </c>
      <c r="P12" s="129">
        <v>110029</v>
      </c>
    </row>
    <row r="13" spans="1:16" ht="15" customHeight="1" x14ac:dyDescent="0.2">
      <c r="A13" s="102" t="s">
        <v>31</v>
      </c>
      <c r="B13" s="108">
        <v>31020</v>
      </c>
      <c r="C13" s="108">
        <v>27291</v>
      </c>
      <c r="D13" s="108">
        <v>25987</v>
      </c>
      <c r="E13" s="108">
        <v>26774</v>
      </c>
      <c r="F13" s="108">
        <v>24807</v>
      </c>
      <c r="G13" s="108">
        <v>22714</v>
      </c>
      <c r="H13" s="108">
        <v>22661</v>
      </c>
      <c r="I13" s="108">
        <v>23135</v>
      </c>
      <c r="J13" s="108">
        <v>23889.502326742124</v>
      </c>
      <c r="K13" s="109">
        <v>22734.0287023046</v>
      </c>
      <c r="L13" s="108">
        <v>50032.159426564845</v>
      </c>
      <c r="M13" s="109">
        <v>66136.680229335063</v>
      </c>
      <c r="N13" s="109">
        <v>27297.512507568499</v>
      </c>
      <c r="O13" s="109">
        <v>26941.179024001089</v>
      </c>
      <c r="P13" s="129">
        <v>33304</v>
      </c>
    </row>
    <row r="14" spans="1:16" ht="15" customHeight="1" x14ac:dyDescent="0.2">
      <c r="A14" s="102" t="s">
        <v>32</v>
      </c>
      <c r="B14" s="108">
        <v>4307</v>
      </c>
      <c r="C14" s="108">
        <v>5589</v>
      </c>
      <c r="D14" s="108">
        <v>7501</v>
      </c>
      <c r="E14" s="108">
        <v>10310</v>
      </c>
      <c r="F14" s="108">
        <v>12203</v>
      </c>
      <c r="G14" s="108">
        <v>12409</v>
      </c>
      <c r="H14" s="108">
        <v>12259</v>
      </c>
      <c r="I14" s="108">
        <v>11131</v>
      </c>
      <c r="J14" s="108">
        <v>9675.384</v>
      </c>
      <c r="K14" s="109">
        <v>8746.6360000000004</v>
      </c>
      <c r="L14" s="108">
        <v>8660.3140000000003</v>
      </c>
      <c r="M14" s="109">
        <v>8407.1689725899996</v>
      </c>
      <c r="N14" s="109">
        <v>10448.253000000001</v>
      </c>
      <c r="O14" s="109">
        <v>19651.511999999999</v>
      </c>
      <c r="P14" s="129">
        <v>22073</v>
      </c>
    </row>
    <row r="15" spans="1:16" ht="15" customHeight="1" x14ac:dyDescent="0.2">
      <c r="A15" s="103" t="s">
        <v>33</v>
      </c>
      <c r="B15" s="110">
        <v>8560</v>
      </c>
      <c r="C15" s="110">
        <v>10234</v>
      </c>
      <c r="D15" s="110">
        <v>13106</v>
      </c>
      <c r="E15" s="110">
        <v>12661</v>
      </c>
      <c r="F15" s="110">
        <v>13512</v>
      </c>
      <c r="G15" s="110">
        <v>12684</v>
      </c>
      <c r="H15" s="110">
        <v>11928</v>
      </c>
      <c r="I15" s="110">
        <v>10338</v>
      </c>
      <c r="J15" s="110">
        <v>9813.3760000000002</v>
      </c>
      <c r="K15" s="111">
        <v>9468.7540000000008</v>
      </c>
      <c r="L15" s="110">
        <v>9767.1360000000004</v>
      </c>
      <c r="M15" s="111">
        <v>10733.274489537129</v>
      </c>
      <c r="N15" s="111">
        <v>21084.533681000001</v>
      </c>
      <c r="O15" s="111">
        <v>22525.264000000003</v>
      </c>
      <c r="P15" s="130">
        <v>25091</v>
      </c>
    </row>
    <row r="16" spans="1:16" ht="14.25" customHeight="1" x14ac:dyDescent="0.2">
      <c r="A16" s="92"/>
      <c r="B16" s="95"/>
      <c r="C16" s="95"/>
      <c r="D16" s="95"/>
      <c r="E16" s="95"/>
      <c r="F16" s="95"/>
      <c r="G16" s="95"/>
      <c r="H16" s="95"/>
      <c r="I16" s="95"/>
      <c r="J16" s="95"/>
      <c r="K16" s="96"/>
      <c r="L16" s="95"/>
      <c r="M16" s="96"/>
      <c r="N16" s="96"/>
      <c r="O16" s="96"/>
    </row>
    <row r="17" spans="1:15" ht="15" customHeight="1" x14ac:dyDescent="0.2">
      <c r="A17" s="82" t="s">
        <v>20</v>
      </c>
      <c r="N17" s="86"/>
      <c r="O17" s="86"/>
    </row>
    <row r="18" spans="1:15" ht="15" customHeight="1" x14ac:dyDescent="0.2">
      <c r="A18" s="82"/>
    </row>
    <row r="19" spans="1:15" ht="15" customHeight="1" x14ac:dyDescent="0.2">
      <c r="A19" s="82" t="s">
        <v>41</v>
      </c>
    </row>
    <row r="20" spans="1:15" ht="15" customHeight="1" x14ac:dyDescent="0.2">
      <c r="A20" s="84"/>
    </row>
    <row r="21" spans="1:15" ht="15" customHeight="1" x14ac:dyDescent="0.2">
      <c r="A21" s="83"/>
    </row>
    <row r="22" spans="1:15" ht="15" customHeight="1" x14ac:dyDescent="0.2">
      <c r="A22" s="93"/>
    </row>
    <row r="23" spans="1:15" ht="15" customHeight="1" x14ac:dyDescent="0.2"/>
    <row r="24" spans="1:15" ht="15" customHeight="1" x14ac:dyDescent="0.2"/>
    <row r="25" spans="1:15" ht="15" customHeight="1" x14ac:dyDescent="0.2"/>
    <row r="26" spans="1:15" ht="15" customHeight="1" x14ac:dyDescent="0.2"/>
    <row r="27" spans="1:15" ht="15" customHeight="1" x14ac:dyDescent="0.2"/>
    <row r="28" spans="1:15" ht="15" customHeight="1" x14ac:dyDescent="0.2"/>
    <row r="29" spans="1:15" ht="15" customHeight="1" x14ac:dyDescent="0.2"/>
    <row r="30" spans="1:15" ht="15" customHeight="1" x14ac:dyDescent="0.2"/>
    <row r="31" spans="1:15" ht="15" customHeight="1" x14ac:dyDescent="0.2"/>
    <row r="32" spans="1:1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mergeCells count="2">
    <mergeCell ref="A4:A5"/>
    <mergeCell ref="B4:P4"/>
  </mergeCells>
  <phoneticPr fontId="0" type="noConversion"/>
  <printOptions gridLinesSet="0"/>
  <pageMargins left="0.78740157480314965" right="0.78740157480314965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3"/>
  <sheetViews>
    <sheetView showGridLines="0" zoomScaleNormal="100" zoomScaleSheetLayoutView="100" workbookViewId="0">
      <selection activeCell="L35" sqref="L35"/>
    </sheetView>
  </sheetViews>
  <sheetFormatPr defaultRowHeight="15.75" x14ac:dyDescent="0.25"/>
  <cols>
    <col min="3" max="3" width="16.19921875" customWidth="1"/>
  </cols>
  <sheetData>
    <row r="1" spans="2:11" x14ac:dyDescent="0.25">
      <c r="K1" s="89" t="s">
        <v>42</v>
      </c>
    </row>
    <row r="2" spans="2:11" x14ac:dyDescent="0.25">
      <c r="K2" s="77"/>
    </row>
    <row r="3" spans="2:11" ht="16.5" thickBot="1" x14ac:dyDescent="0.3"/>
    <row r="4" spans="2:11" ht="25.5" customHeight="1" thickBot="1" x14ac:dyDescent="0.3">
      <c r="B4" s="55" t="s">
        <v>18</v>
      </c>
      <c r="C4" s="56" t="s">
        <v>22</v>
      </c>
      <c r="D4" s="56" t="s">
        <v>21</v>
      </c>
      <c r="E4" s="56" t="s">
        <v>23</v>
      </c>
    </row>
    <row r="5" spans="2:11" ht="16.5" thickBot="1" x14ac:dyDescent="0.3">
      <c r="B5" s="63">
        <v>1996</v>
      </c>
      <c r="C5" s="64">
        <v>296163</v>
      </c>
      <c r="D5" s="65">
        <v>1840556</v>
      </c>
      <c r="E5" s="74">
        <f t="shared" ref="E5:E21" si="0">C5/D5*100</f>
        <v>16.090952951173453</v>
      </c>
      <c r="F5" s="72">
        <v>16.09</v>
      </c>
    </row>
    <row r="6" spans="2:11" ht="16.5" thickBot="1" x14ac:dyDescent="0.3">
      <c r="B6" s="57">
        <v>1997</v>
      </c>
      <c r="C6" s="58">
        <v>336512</v>
      </c>
      <c r="D6" s="66">
        <v>1982423</v>
      </c>
      <c r="E6" s="74">
        <f t="shared" si="0"/>
        <v>16.974782879335034</v>
      </c>
      <c r="F6" s="72">
        <v>16.97</v>
      </c>
    </row>
    <row r="7" spans="2:11" ht="16.5" thickBot="1" x14ac:dyDescent="0.3">
      <c r="B7" s="57">
        <v>1998</v>
      </c>
      <c r="C7" s="58">
        <v>370048</v>
      </c>
      <c r="D7" s="66">
        <v>2168884</v>
      </c>
      <c r="E7" s="74">
        <f t="shared" si="0"/>
        <v>17.061677802962262</v>
      </c>
      <c r="F7" s="72">
        <v>17.059999999999999</v>
      </c>
    </row>
    <row r="8" spans="2:11" ht="16.5" thickBot="1" x14ac:dyDescent="0.3">
      <c r="B8" s="57">
        <v>1999</v>
      </c>
      <c r="C8" s="58">
        <v>399923</v>
      </c>
      <c r="D8" s="66">
        <v>2267275</v>
      </c>
      <c r="E8" s="74">
        <f t="shared" si="0"/>
        <v>17.638927787762842</v>
      </c>
      <c r="F8" s="72">
        <v>17.64</v>
      </c>
    </row>
    <row r="9" spans="2:11" ht="16.5" thickBot="1" x14ac:dyDescent="0.3">
      <c r="B9" s="57">
        <v>2000</v>
      </c>
      <c r="C9" s="58">
        <v>427183</v>
      </c>
      <c r="D9" s="66">
        <v>2399700</v>
      </c>
      <c r="E9" s="74">
        <f t="shared" si="0"/>
        <v>17.8015168562737</v>
      </c>
      <c r="F9" s="71">
        <v>17.8</v>
      </c>
    </row>
    <row r="10" spans="2:11" ht="16.5" thickBot="1" x14ac:dyDescent="0.3">
      <c r="B10" s="57">
        <v>2001</v>
      </c>
      <c r="C10" s="58">
        <v>457512</v>
      </c>
      <c r="D10" s="66">
        <v>2591574</v>
      </c>
      <c r="E10" s="74">
        <f t="shared" si="0"/>
        <v>17.653827365145659</v>
      </c>
      <c r="F10" s="72">
        <v>17.649999999999999</v>
      </c>
    </row>
    <row r="11" spans="2:11" ht="16.5" thickBot="1" x14ac:dyDescent="0.3">
      <c r="B11" s="57">
        <v>2002</v>
      </c>
      <c r="C11" s="58">
        <v>497455</v>
      </c>
      <c r="D11" s="66">
        <v>2704466</v>
      </c>
      <c r="E11" s="74">
        <f t="shared" si="0"/>
        <v>18.393834494499099</v>
      </c>
      <c r="F11" s="72">
        <v>18.39</v>
      </c>
    </row>
    <row r="12" spans="2:11" ht="16.5" thickBot="1" x14ac:dyDescent="0.3">
      <c r="B12" s="57">
        <v>2003</v>
      </c>
      <c r="C12" s="58">
        <v>521513</v>
      </c>
      <c r="D12" s="66">
        <v>2833197</v>
      </c>
      <c r="E12" s="74">
        <f t="shared" si="0"/>
        <v>18.407226888917361</v>
      </c>
      <c r="F12" s="72">
        <v>18.41</v>
      </c>
    </row>
    <row r="13" spans="2:11" ht="16.5" thickBot="1" x14ac:dyDescent="0.3">
      <c r="B13" s="57">
        <v>2004</v>
      </c>
      <c r="C13" s="58">
        <v>545537</v>
      </c>
      <c r="D13" s="66">
        <v>3087777</v>
      </c>
      <c r="E13" s="74">
        <f t="shared" si="0"/>
        <v>17.667629495264716</v>
      </c>
      <c r="F13" s="72">
        <v>17.670000000000002</v>
      </c>
    </row>
    <row r="14" spans="2:11" ht="16.5" thickBot="1" x14ac:dyDescent="0.3">
      <c r="B14" s="57">
        <v>2005</v>
      </c>
      <c r="C14" s="58">
        <v>585591.94561900012</v>
      </c>
      <c r="D14" s="66">
        <v>3288493</v>
      </c>
      <c r="E14" s="74">
        <f t="shared" si="0"/>
        <v>17.807304002745333</v>
      </c>
      <c r="F14" s="71">
        <v>17.809999999999999</v>
      </c>
    </row>
    <row r="15" spans="2:11" ht="16.5" thickBot="1" x14ac:dyDescent="0.3">
      <c r="B15" s="57">
        <v>2006</v>
      </c>
      <c r="C15" s="58">
        <v>616407.7164092001</v>
      </c>
      <c r="D15" s="66">
        <v>3530252</v>
      </c>
      <c r="E15" s="74">
        <f t="shared" si="0"/>
        <v>17.460728480833666</v>
      </c>
      <c r="F15" s="72">
        <v>17.600000000000001</v>
      </c>
    </row>
    <row r="16" spans="2:11" ht="16.5" thickBot="1" x14ac:dyDescent="0.3">
      <c r="B16" s="57">
        <v>2007</v>
      </c>
      <c r="C16" s="58">
        <v>673982.35395439994</v>
      </c>
      <c r="D16" s="66">
        <v>3856629</v>
      </c>
      <c r="E16" s="74">
        <f t="shared" si="0"/>
        <v>17.475944768200414</v>
      </c>
      <c r="F16" s="72">
        <v>17.46</v>
      </c>
    </row>
    <row r="17" spans="2:6" ht="16.5" thickBot="1" x14ac:dyDescent="0.3">
      <c r="B17" s="57">
        <v>2008</v>
      </c>
      <c r="C17" s="58">
        <v>717731.96112399991</v>
      </c>
      <c r="D17" s="68">
        <v>4037564</v>
      </c>
      <c r="E17" s="74">
        <f t="shared" si="0"/>
        <v>17.776361219884066</v>
      </c>
      <c r="F17" s="72">
        <v>17.78</v>
      </c>
    </row>
    <row r="18" spans="2:6" ht="16.5" thickBot="1" x14ac:dyDescent="0.3">
      <c r="B18" s="57">
        <v>2009</v>
      </c>
      <c r="C18" s="58">
        <v>787587.92508059996</v>
      </c>
      <c r="D18" s="69">
        <v>3945505</v>
      </c>
      <c r="E18" s="74">
        <f t="shared" si="0"/>
        <v>19.961650665265914</v>
      </c>
      <c r="F18" s="71">
        <v>19.96</v>
      </c>
    </row>
    <row r="19" spans="2:6" ht="16.5" thickBot="1" x14ac:dyDescent="0.3">
      <c r="B19" s="59">
        <v>2010</v>
      </c>
      <c r="C19" s="60">
        <v>791239.44868647167</v>
      </c>
      <c r="D19" s="69">
        <v>4032952</v>
      </c>
      <c r="E19" s="74">
        <f t="shared" si="0"/>
        <v>19.619361913716595</v>
      </c>
      <c r="F19" s="71">
        <v>19.62</v>
      </c>
    </row>
    <row r="20" spans="2:6" ht="16.5" thickBot="1" x14ac:dyDescent="0.3">
      <c r="B20" s="57">
        <v>2011</v>
      </c>
      <c r="C20" s="58">
        <v>806544</v>
      </c>
      <c r="D20" s="69">
        <v>4095355</v>
      </c>
      <c r="E20" s="74">
        <f t="shared" si="0"/>
        <v>19.69411687143117</v>
      </c>
      <c r="F20" s="72">
        <v>19.690000000000001</v>
      </c>
    </row>
    <row r="21" spans="2:6" ht="16.5" thickBot="1" x14ac:dyDescent="0.3">
      <c r="B21" s="61">
        <v>2012</v>
      </c>
      <c r="C21" s="62">
        <v>831107</v>
      </c>
      <c r="D21" s="69">
        <v>4118386</v>
      </c>
      <c r="E21" s="75">
        <f t="shared" si="0"/>
        <v>20.180405624921995</v>
      </c>
      <c r="F21" s="72">
        <v>20.18</v>
      </c>
    </row>
    <row r="22" spans="2:6" ht="16.5" thickBot="1" x14ac:dyDescent="0.3">
      <c r="B22" s="59">
        <v>2013</v>
      </c>
      <c r="C22" s="60">
        <v>826111</v>
      </c>
      <c r="D22" s="69">
        <v>4169011</v>
      </c>
      <c r="E22" s="76">
        <f t="shared" ref="E22:E28" si="1">C22/D22*100</f>
        <v>19.815514998641166</v>
      </c>
      <c r="F22" s="71">
        <v>19.82</v>
      </c>
    </row>
    <row r="23" spans="2:6" ht="16.5" thickBot="1" x14ac:dyDescent="0.3">
      <c r="B23" s="59">
        <v>2014</v>
      </c>
      <c r="C23" s="67">
        <v>847959.53543139552</v>
      </c>
      <c r="D23" s="69">
        <v>4377991</v>
      </c>
      <c r="E23" s="75">
        <f t="shared" si="1"/>
        <v>19.368690694690681</v>
      </c>
      <c r="F23" s="72">
        <v>19.37</v>
      </c>
    </row>
    <row r="24" spans="2:6" ht="16.5" thickBot="1" x14ac:dyDescent="0.3">
      <c r="B24" s="57">
        <v>2015</v>
      </c>
      <c r="C24" s="58">
        <v>870711.23595600005</v>
      </c>
      <c r="D24" s="70">
        <v>4651813</v>
      </c>
      <c r="E24" s="75">
        <f t="shared" si="1"/>
        <v>18.717674935686368</v>
      </c>
      <c r="F24" s="71">
        <v>18.7</v>
      </c>
    </row>
    <row r="25" spans="2:6" ht="16.5" thickBot="1" x14ac:dyDescent="0.3">
      <c r="B25" s="57">
        <v>2016</v>
      </c>
      <c r="C25" s="58">
        <v>899917.32129580004</v>
      </c>
      <c r="D25" s="73">
        <v>4843030</v>
      </c>
      <c r="E25" s="75">
        <f t="shared" si="1"/>
        <v>18.581700325948837</v>
      </c>
      <c r="F25" s="71">
        <v>18.579999999999998</v>
      </c>
    </row>
    <row r="26" spans="2:6" ht="16.5" thickBot="1" x14ac:dyDescent="0.3">
      <c r="B26" s="57">
        <v>2017</v>
      </c>
      <c r="C26" s="58">
        <v>936399.69517900003</v>
      </c>
      <c r="D26" s="73">
        <v>5179344</v>
      </c>
      <c r="E26" s="75">
        <f t="shared" si="1"/>
        <v>18.079503797758946</v>
      </c>
      <c r="F26" s="71">
        <v>18.079999999999998</v>
      </c>
    </row>
    <row r="27" spans="2:6" ht="16.5" thickBot="1" x14ac:dyDescent="0.3">
      <c r="B27" s="61">
        <v>2018</v>
      </c>
      <c r="C27" s="62">
        <v>998546</v>
      </c>
      <c r="D27" s="78">
        <v>5475773</v>
      </c>
      <c r="E27" s="80">
        <f t="shared" si="1"/>
        <v>18.235708456139434</v>
      </c>
      <c r="F27" s="71">
        <v>18.239999999999998</v>
      </c>
    </row>
    <row r="28" spans="2:6" ht="16.5" thickBot="1" x14ac:dyDescent="0.3">
      <c r="B28" s="81">
        <v>2019</v>
      </c>
      <c r="C28" s="58">
        <v>1088602.7827951999</v>
      </c>
      <c r="D28" s="79">
        <v>5888869</v>
      </c>
      <c r="E28" s="80">
        <f t="shared" si="1"/>
        <v>18.485770065443806</v>
      </c>
      <c r="F28" s="71">
        <v>18.5</v>
      </c>
    </row>
    <row r="29" spans="2:6" ht="16.5" thickBot="1" x14ac:dyDescent="0.3">
      <c r="B29" s="81">
        <v>2020</v>
      </c>
      <c r="C29" s="58">
        <v>1253907.6686152001</v>
      </c>
      <c r="D29" s="79">
        <v>5828318</v>
      </c>
      <c r="E29" s="80">
        <f t="shared" ref="E29:E30" si="2">C29/D29*100</f>
        <v>21.514057205101029</v>
      </c>
      <c r="F29" s="71">
        <v>21.51</v>
      </c>
    </row>
    <row r="30" spans="2:6" ht="16.5" thickBot="1" x14ac:dyDescent="0.3">
      <c r="B30" s="81">
        <v>2021</v>
      </c>
      <c r="C30" s="58">
        <v>1335724.09732862</v>
      </c>
      <c r="D30" s="79">
        <v>6307755</v>
      </c>
      <c r="E30" s="80">
        <f t="shared" si="2"/>
        <v>21.175903270317569</v>
      </c>
      <c r="F30" s="71">
        <v>21.18</v>
      </c>
    </row>
    <row r="31" spans="2:6" ht="16.5" thickBot="1" x14ac:dyDescent="0.3">
      <c r="B31" s="81">
        <v>2022</v>
      </c>
      <c r="C31" s="58">
        <v>1405853.92047359</v>
      </c>
      <c r="D31" s="79">
        <v>7049872</v>
      </c>
      <c r="E31" s="80">
        <f t="shared" ref="E31:E33" si="3">C31/D31*100</f>
        <v>19.941552420718985</v>
      </c>
      <c r="F31" s="71">
        <v>19.940000000000001</v>
      </c>
    </row>
    <row r="32" spans="2:6" ht="16.5" thickBot="1" x14ac:dyDescent="0.3">
      <c r="B32" s="81">
        <v>2023</v>
      </c>
      <c r="C32" s="58">
        <v>1583726.8987481</v>
      </c>
      <c r="D32" s="79">
        <v>7659655</v>
      </c>
      <c r="E32" s="80">
        <v>20.676217123984046</v>
      </c>
      <c r="F32" s="71">
        <v>20.7</v>
      </c>
    </row>
    <row r="33" spans="2:6" ht="16.5" thickBot="1" x14ac:dyDescent="0.3">
      <c r="B33" s="81">
        <v>2024</v>
      </c>
      <c r="C33" s="58">
        <v>1689328.5336870099</v>
      </c>
      <c r="D33" s="79">
        <v>8058158</v>
      </c>
      <c r="E33" s="80">
        <f t="shared" si="3"/>
        <v>20.96420216241739</v>
      </c>
      <c r="F33" s="71">
        <v>21</v>
      </c>
    </row>
  </sheetData>
  <pageMargins left="0.78740157480314965" right="0.78740157480314965" top="0.59055118110236227" bottom="0.59055118110236227" header="0.31496062992125984" footer="0.31496062992125984"/>
  <pageSetup paperSize="9"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9"/>
  <sheetViews>
    <sheetView showGridLines="0" topLeftCell="A7" zoomScaleNormal="100" zoomScaleSheetLayoutView="100" workbookViewId="0">
      <selection activeCell="P23" sqref="P23"/>
    </sheetView>
  </sheetViews>
  <sheetFormatPr defaultColWidth="9.796875" defaultRowHeight="12.75" x14ac:dyDescent="0.2"/>
  <cols>
    <col min="1" max="1" width="14.8984375" style="86" customWidth="1"/>
    <col min="2" max="3" width="6.5" style="86" customWidth="1"/>
    <col min="4" max="4" width="6.5" style="88" customWidth="1"/>
    <col min="5" max="9" width="6.5" style="86" customWidth="1"/>
    <col min="10" max="14" width="6.5" style="88" customWidth="1"/>
    <col min="15" max="16384" width="9.796875" style="86"/>
  </cols>
  <sheetData>
    <row r="1" spans="1:27" ht="15" customHeight="1" x14ac:dyDescent="0.2">
      <c r="A1" s="83"/>
      <c r="B1" s="83"/>
      <c r="C1" s="83"/>
      <c r="E1" s="83"/>
      <c r="F1" s="83"/>
      <c r="G1" s="83"/>
      <c r="H1" s="83"/>
      <c r="I1" s="83"/>
      <c r="L1" s="89"/>
      <c r="M1" s="89"/>
      <c r="N1" s="89" t="s">
        <v>40</v>
      </c>
    </row>
    <row r="2" spans="1:27" ht="15" customHeight="1" x14ac:dyDescent="0.2">
      <c r="A2" s="112"/>
      <c r="B2" s="113"/>
      <c r="C2" s="113"/>
      <c r="D2" s="113"/>
      <c r="E2" s="113"/>
      <c r="F2" s="83"/>
      <c r="G2" s="83"/>
      <c r="H2" s="83"/>
      <c r="I2" s="83"/>
      <c r="J2" s="89"/>
      <c r="K2" s="89"/>
      <c r="L2" s="90"/>
      <c r="M2" s="90"/>
      <c r="N2" s="90"/>
    </row>
    <row r="3" spans="1:27" ht="30" customHeight="1" x14ac:dyDescent="0.2">
      <c r="A3" s="135" t="s">
        <v>44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7"/>
      <c r="M3" s="128"/>
      <c r="N3" s="86"/>
    </row>
    <row r="4" spans="1:27" ht="15" customHeight="1" x14ac:dyDescent="0.2">
      <c r="A4" s="114"/>
      <c r="B4" s="115"/>
      <c r="C4" s="115"/>
      <c r="E4" s="88"/>
      <c r="F4" s="116"/>
      <c r="G4" s="116"/>
      <c r="H4" s="116"/>
      <c r="I4" s="116"/>
      <c r="J4" s="116"/>
      <c r="K4" s="116"/>
      <c r="L4" s="116"/>
      <c r="M4" s="116"/>
      <c r="N4" s="116" t="s">
        <v>19</v>
      </c>
    </row>
    <row r="5" spans="1:27" ht="15.75" customHeight="1" x14ac:dyDescent="0.2">
      <c r="A5" s="133"/>
      <c r="B5" s="132" t="s">
        <v>18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</row>
    <row r="6" spans="1:27" ht="15" customHeight="1" x14ac:dyDescent="0.2">
      <c r="A6" s="134"/>
      <c r="B6" s="123">
        <v>2012</v>
      </c>
      <c r="C6" s="123">
        <v>2013</v>
      </c>
      <c r="D6" s="123">
        <v>2014</v>
      </c>
      <c r="E6" s="123">
        <v>2015</v>
      </c>
      <c r="F6" s="123">
        <v>2016</v>
      </c>
      <c r="G6" s="123">
        <v>2017</v>
      </c>
      <c r="H6" s="123">
        <v>2018</v>
      </c>
      <c r="I6" s="123">
        <v>2019</v>
      </c>
      <c r="J6" s="123">
        <v>2020</v>
      </c>
      <c r="K6" s="123">
        <v>2021</v>
      </c>
      <c r="L6" s="123">
        <v>2022</v>
      </c>
      <c r="M6" s="123">
        <v>2023</v>
      </c>
      <c r="N6" s="123">
        <v>2024</v>
      </c>
    </row>
    <row r="7" spans="1:27" ht="15" customHeight="1" x14ac:dyDescent="0.2">
      <c r="A7" s="124" t="s">
        <v>34</v>
      </c>
      <c r="B7" s="117">
        <v>28.52</v>
      </c>
      <c r="C7" s="117">
        <v>28.87</v>
      </c>
      <c r="D7" s="117">
        <v>28.73</v>
      </c>
      <c r="E7" s="117">
        <v>28.37</v>
      </c>
      <c r="F7" s="117">
        <v>28.28</v>
      </c>
      <c r="G7" s="118" t="s">
        <v>36</v>
      </c>
      <c r="H7" s="117" t="s">
        <v>47</v>
      </c>
      <c r="I7" s="118" t="s">
        <v>37</v>
      </c>
      <c r="J7" s="118" t="s">
        <v>49</v>
      </c>
      <c r="K7" s="118" t="s">
        <v>92</v>
      </c>
      <c r="L7" s="118" t="s">
        <v>36</v>
      </c>
      <c r="M7" s="118" t="s">
        <v>37</v>
      </c>
      <c r="N7" s="118"/>
    </row>
    <row r="8" spans="1:27" ht="15" customHeight="1" x14ac:dyDescent="0.2">
      <c r="A8" s="125" t="s">
        <v>51</v>
      </c>
      <c r="B8" s="117">
        <v>29.55</v>
      </c>
      <c r="C8" s="117">
        <v>29.9</v>
      </c>
      <c r="D8" s="117">
        <v>29.86</v>
      </c>
      <c r="E8" s="117">
        <v>29.91</v>
      </c>
      <c r="F8" s="117">
        <v>29.35</v>
      </c>
      <c r="G8" s="117">
        <v>28.95</v>
      </c>
      <c r="H8" s="117">
        <v>28.76</v>
      </c>
      <c r="I8" s="117">
        <v>28.63</v>
      </c>
      <c r="J8" s="117">
        <v>32.46</v>
      </c>
      <c r="K8" s="117">
        <v>30.12</v>
      </c>
      <c r="L8" s="117">
        <v>28.67</v>
      </c>
      <c r="M8" s="117">
        <v>28.92</v>
      </c>
      <c r="N8" s="117">
        <v>30.18</v>
      </c>
    </row>
    <row r="9" spans="1:27" ht="15" customHeight="1" x14ac:dyDescent="0.2">
      <c r="A9" s="124" t="s">
        <v>52</v>
      </c>
      <c r="B9" s="117">
        <v>16.46</v>
      </c>
      <c r="C9" s="117">
        <v>17.559999999999999</v>
      </c>
      <c r="D9" s="117">
        <v>18.39</v>
      </c>
      <c r="E9" s="117">
        <v>17.649999999999999</v>
      </c>
      <c r="F9" s="117">
        <v>17.329999999999998</v>
      </c>
      <c r="G9" s="117">
        <v>16.82</v>
      </c>
      <c r="H9" s="117">
        <v>16.86</v>
      </c>
      <c r="I9" s="117">
        <v>16.61</v>
      </c>
      <c r="J9" s="117">
        <v>18.61</v>
      </c>
      <c r="K9" s="117">
        <v>18.82</v>
      </c>
      <c r="L9" s="117">
        <v>18.649999999999999</v>
      </c>
      <c r="M9" s="117">
        <v>19.36</v>
      </c>
      <c r="N9" s="117">
        <v>20.27</v>
      </c>
    </row>
    <row r="10" spans="1:27" ht="15" customHeight="1" x14ac:dyDescent="0.2">
      <c r="A10" s="124" t="s">
        <v>53</v>
      </c>
      <c r="B10" s="117">
        <v>20.18</v>
      </c>
      <c r="C10" s="117">
        <v>19.82</v>
      </c>
      <c r="D10" s="117">
        <v>19.37</v>
      </c>
      <c r="E10" s="117">
        <v>18.72</v>
      </c>
      <c r="F10" s="117">
        <v>18.559999999999999</v>
      </c>
      <c r="G10" s="117">
        <v>18.09</v>
      </c>
      <c r="H10" s="117">
        <v>18.239999999999998</v>
      </c>
      <c r="I10" s="117">
        <v>18.489999999999998</v>
      </c>
      <c r="J10" s="117">
        <v>21.51</v>
      </c>
      <c r="K10" s="117">
        <v>21.18</v>
      </c>
      <c r="L10" s="117">
        <v>19.940000000000001</v>
      </c>
      <c r="M10" s="117">
        <v>20.68</v>
      </c>
      <c r="N10" s="117">
        <v>20.96</v>
      </c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</row>
    <row r="11" spans="1:27" ht="15" customHeight="1" x14ac:dyDescent="0.2">
      <c r="A11" s="124" t="s">
        <v>54</v>
      </c>
      <c r="B11" s="117">
        <v>33.69</v>
      </c>
      <c r="C11" s="117">
        <v>34.380000000000003</v>
      </c>
      <c r="D11" s="117">
        <v>34.380000000000003</v>
      </c>
      <c r="E11" s="117">
        <v>33.81</v>
      </c>
      <c r="F11" s="117">
        <v>32.56</v>
      </c>
      <c r="G11" s="117">
        <v>32.1</v>
      </c>
      <c r="H11" s="117">
        <v>31.92</v>
      </c>
      <c r="I11" s="117">
        <v>31.81</v>
      </c>
      <c r="J11" s="117">
        <v>33.44</v>
      </c>
      <c r="K11" s="117">
        <v>31.17</v>
      </c>
      <c r="L11" s="117">
        <v>28.37</v>
      </c>
      <c r="M11" s="117">
        <v>29.34</v>
      </c>
      <c r="N11" s="117">
        <v>29.1</v>
      </c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</row>
    <row r="12" spans="1:27" ht="15" customHeight="1" x14ac:dyDescent="0.2">
      <c r="A12" s="124" t="s">
        <v>55</v>
      </c>
      <c r="B12" s="117">
        <v>28.31</v>
      </c>
      <c r="C12" s="117">
        <v>28.67</v>
      </c>
      <c r="D12" s="117">
        <v>28.51</v>
      </c>
      <c r="E12" s="117">
        <v>28.79</v>
      </c>
      <c r="F12" s="117">
        <v>29.04</v>
      </c>
      <c r="G12" s="117">
        <v>28.93</v>
      </c>
      <c r="H12" s="117">
        <v>29.15</v>
      </c>
      <c r="I12" s="117">
        <v>29.61</v>
      </c>
      <c r="J12" s="117">
        <v>32.51</v>
      </c>
      <c r="K12" s="117">
        <v>31.54</v>
      </c>
      <c r="L12" s="117">
        <v>29.9</v>
      </c>
      <c r="M12" s="117" t="s">
        <v>93</v>
      </c>
      <c r="N12" s="117"/>
    </row>
    <row r="13" spans="1:27" ht="15" customHeight="1" x14ac:dyDescent="0.2">
      <c r="A13" s="124" t="s">
        <v>56</v>
      </c>
      <c r="B13" s="117">
        <v>14.88</v>
      </c>
      <c r="C13" s="117">
        <v>14.66</v>
      </c>
      <c r="D13" s="117">
        <v>14.67</v>
      </c>
      <c r="E13" s="117">
        <v>15.83</v>
      </c>
      <c r="F13" s="117">
        <v>16.23</v>
      </c>
      <c r="G13" s="117">
        <v>15.64</v>
      </c>
      <c r="H13" s="117">
        <v>16.04</v>
      </c>
      <c r="I13" s="117">
        <v>16.11</v>
      </c>
      <c r="J13" s="117">
        <v>18.940000000000001</v>
      </c>
      <c r="K13" s="117">
        <v>17.239999999999998</v>
      </c>
      <c r="L13" s="117">
        <v>15.8</v>
      </c>
      <c r="M13" s="117">
        <v>17.260000000000002</v>
      </c>
      <c r="N13" s="117">
        <v>18.13</v>
      </c>
    </row>
    <row r="14" spans="1:27" ht="15" customHeight="1" x14ac:dyDescent="0.2">
      <c r="A14" s="124" t="s">
        <v>57</v>
      </c>
      <c r="B14" s="117">
        <v>23.86</v>
      </c>
      <c r="C14" s="117">
        <v>22.47</v>
      </c>
      <c r="D14" s="117">
        <v>20.67</v>
      </c>
      <c r="E14" s="117">
        <v>15.58</v>
      </c>
      <c r="F14" s="117">
        <v>15.65</v>
      </c>
      <c r="G14" s="117">
        <v>14.54</v>
      </c>
      <c r="H14" s="117">
        <v>13.8</v>
      </c>
      <c r="I14" s="117">
        <v>13.37</v>
      </c>
      <c r="J14" s="117">
        <v>15.09</v>
      </c>
      <c r="K14" s="117">
        <v>13.28</v>
      </c>
      <c r="L14" s="117">
        <v>11.57</v>
      </c>
      <c r="M14" s="117">
        <v>12.59</v>
      </c>
      <c r="N14" s="117"/>
    </row>
    <row r="15" spans="1:27" ht="15" customHeight="1" x14ac:dyDescent="0.2">
      <c r="A15" s="124" t="s">
        <v>58</v>
      </c>
      <c r="B15" s="117">
        <v>28.96</v>
      </c>
      <c r="C15" s="117">
        <v>26.9</v>
      </c>
      <c r="D15" s="117">
        <v>26.24</v>
      </c>
      <c r="E15" s="117">
        <v>26.43</v>
      </c>
      <c r="F15" s="117">
        <v>26.6</v>
      </c>
      <c r="G15" s="117">
        <v>25.6</v>
      </c>
      <c r="H15" s="117">
        <v>25.38</v>
      </c>
      <c r="I15" s="117">
        <v>25.19</v>
      </c>
      <c r="J15" s="117">
        <v>29.06</v>
      </c>
      <c r="K15" s="117">
        <v>26.65</v>
      </c>
      <c r="L15" s="117">
        <v>24.27</v>
      </c>
      <c r="M15" s="117" t="s">
        <v>94</v>
      </c>
      <c r="N15" s="117"/>
    </row>
    <row r="16" spans="1:27" ht="15" customHeight="1" x14ac:dyDescent="0.2">
      <c r="A16" s="124" t="s">
        <v>59</v>
      </c>
      <c r="B16" s="117">
        <v>25.57</v>
      </c>
      <c r="C16" s="117">
        <v>25.82</v>
      </c>
      <c r="D16" s="117">
        <v>25.36</v>
      </c>
      <c r="E16" s="117">
        <v>24.49</v>
      </c>
      <c r="F16" s="117">
        <v>23.65</v>
      </c>
      <c r="G16" s="117">
        <v>23.27</v>
      </c>
      <c r="H16" s="117">
        <v>23.53</v>
      </c>
      <c r="I16" s="117">
        <v>24.08</v>
      </c>
      <c r="J16" s="117">
        <v>29.93</v>
      </c>
      <c r="K16" s="117">
        <v>27.91</v>
      </c>
      <c r="L16" s="117">
        <v>25.6</v>
      </c>
      <c r="M16" s="117">
        <v>25.13</v>
      </c>
      <c r="N16" s="117" t="s">
        <v>101</v>
      </c>
    </row>
    <row r="17" spans="1:14" ht="15" customHeight="1" x14ac:dyDescent="0.2">
      <c r="A17" s="124" t="s">
        <v>60</v>
      </c>
      <c r="B17" s="117">
        <v>33.840000000000003</v>
      </c>
      <c r="C17" s="117">
        <v>34.17</v>
      </c>
      <c r="D17" s="117">
        <v>34.42</v>
      </c>
      <c r="E17" s="117">
        <v>34.200000000000003</v>
      </c>
      <c r="F17" s="117">
        <v>34.32</v>
      </c>
      <c r="G17" s="117">
        <v>34.090000000000003</v>
      </c>
      <c r="H17" s="117">
        <v>33.72</v>
      </c>
      <c r="I17" s="117">
        <v>33.49</v>
      </c>
      <c r="J17" s="117">
        <v>38.049999999999997</v>
      </c>
      <c r="K17" s="117">
        <v>36.159999999999997</v>
      </c>
      <c r="L17" s="117">
        <v>34.51</v>
      </c>
      <c r="M17" s="117" t="s">
        <v>95</v>
      </c>
      <c r="N17" s="117"/>
    </row>
    <row r="18" spans="1:14" ht="15" customHeight="1" x14ac:dyDescent="0.2">
      <c r="A18" s="124" t="s">
        <v>61</v>
      </c>
      <c r="B18" s="117">
        <v>21.14</v>
      </c>
      <c r="C18" s="117">
        <v>20.87</v>
      </c>
      <c r="D18" s="117">
        <v>21.4</v>
      </c>
      <c r="E18" s="117">
        <v>21.39</v>
      </c>
      <c r="F18" s="117">
        <v>21.43</v>
      </c>
      <c r="G18" s="117">
        <v>21.12</v>
      </c>
      <c r="H18" s="117">
        <v>21.15</v>
      </c>
      <c r="I18" s="117">
        <v>21.16</v>
      </c>
      <c r="J18" s="117">
        <v>23.95</v>
      </c>
      <c r="K18" s="117">
        <v>22.42</v>
      </c>
      <c r="L18" s="117">
        <v>28.92</v>
      </c>
      <c r="M18" s="117">
        <v>28.24</v>
      </c>
      <c r="N18" s="117">
        <v>22.04</v>
      </c>
    </row>
    <row r="19" spans="1:14" ht="15" customHeight="1" x14ac:dyDescent="0.2">
      <c r="A19" s="124" t="s">
        <v>62</v>
      </c>
      <c r="B19" s="117">
        <v>28.71</v>
      </c>
      <c r="C19" s="117">
        <v>29.29</v>
      </c>
      <c r="D19" s="117">
        <v>29.49</v>
      </c>
      <c r="E19" s="117">
        <v>29.54</v>
      </c>
      <c r="F19" s="117">
        <v>29.01</v>
      </c>
      <c r="G19" s="117">
        <v>28.73</v>
      </c>
      <c r="H19" s="117">
        <v>28.72</v>
      </c>
      <c r="I19" s="117">
        <v>29.05</v>
      </c>
      <c r="J19" s="117">
        <v>34.159999999999997</v>
      </c>
      <c r="K19" s="117" t="s">
        <v>49</v>
      </c>
      <c r="L19" s="117" t="s">
        <v>48</v>
      </c>
      <c r="M19" s="117" t="s">
        <v>96</v>
      </c>
      <c r="N19" s="117" t="s">
        <v>102</v>
      </c>
    </row>
    <row r="20" spans="1:14" ht="15" customHeight="1" x14ac:dyDescent="0.2">
      <c r="A20" s="124" t="s">
        <v>63</v>
      </c>
      <c r="B20" s="117">
        <v>20.83</v>
      </c>
      <c r="C20" s="117">
        <v>22.92</v>
      </c>
      <c r="D20" s="117">
        <v>20.09</v>
      </c>
      <c r="E20" s="117">
        <v>19.899999999999999</v>
      </c>
      <c r="F20" s="117">
        <v>19.309999999999999</v>
      </c>
      <c r="G20" s="117">
        <v>18.309999999999999</v>
      </c>
      <c r="H20" s="117">
        <v>17.53</v>
      </c>
      <c r="I20" s="117">
        <v>18.309999999999999</v>
      </c>
      <c r="J20" s="117">
        <v>24.25</v>
      </c>
      <c r="K20" s="117">
        <v>21.65</v>
      </c>
      <c r="L20" s="117">
        <v>20.63</v>
      </c>
      <c r="M20" s="117">
        <v>19.21</v>
      </c>
      <c r="N20" s="117">
        <v>18.309999999999999</v>
      </c>
    </row>
    <row r="21" spans="1:14" ht="15" customHeight="1" x14ac:dyDescent="0.2">
      <c r="A21" s="124" t="s">
        <v>64</v>
      </c>
      <c r="B21" s="117">
        <v>14.81</v>
      </c>
      <c r="C21" s="117">
        <v>15.13</v>
      </c>
      <c r="D21" s="117">
        <v>14.98</v>
      </c>
      <c r="E21" s="117">
        <v>15.31</v>
      </c>
      <c r="F21" s="117">
        <v>15.46</v>
      </c>
      <c r="G21" s="117">
        <v>15.28</v>
      </c>
      <c r="H21" s="117">
        <v>15.75</v>
      </c>
      <c r="I21" s="117">
        <v>16.149999999999999</v>
      </c>
      <c r="J21" s="117">
        <v>18</v>
      </c>
      <c r="K21" s="117">
        <v>20</v>
      </c>
      <c r="L21" s="117" t="s">
        <v>91</v>
      </c>
      <c r="M21" s="117" t="s">
        <v>97</v>
      </c>
      <c r="N21" s="117" t="s">
        <v>91</v>
      </c>
    </row>
    <row r="22" spans="1:14" ht="15" customHeight="1" x14ac:dyDescent="0.2">
      <c r="A22" s="124" t="s">
        <v>65</v>
      </c>
      <c r="B22" s="117">
        <v>16.39</v>
      </c>
      <c r="C22" s="117">
        <v>15.44</v>
      </c>
      <c r="D22" s="117">
        <v>15.41</v>
      </c>
      <c r="E22" s="117">
        <v>15.62</v>
      </c>
      <c r="F22" s="117">
        <v>15.41</v>
      </c>
      <c r="G22" s="117">
        <v>15.08</v>
      </c>
      <c r="H22" s="117">
        <v>15.69</v>
      </c>
      <c r="I22" s="117">
        <v>16.36</v>
      </c>
      <c r="J22" s="117" t="s">
        <v>89</v>
      </c>
      <c r="K22" s="117" t="s">
        <v>90</v>
      </c>
      <c r="L22" s="117">
        <v>16.68</v>
      </c>
      <c r="M22" s="117">
        <v>16.95</v>
      </c>
      <c r="N22" s="117"/>
    </row>
    <row r="23" spans="1:14" ht="15" customHeight="1" x14ac:dyDescent="0.2">
      <c r="A23" s="124" t="s">
        <v>66</v>
      </c>
      <c r="B23" s="117">
        <v>21.24</v>
      </c>
      <c r="C23" s="117">
        <v>21.36</v>
      </c>
      <c r="D23" s="117">
        <v>21.12</v>
      </c>
      <c r="E23" s="117">
        <v>20.67</v>
      </c>
      <c r="F23" s="117">
        <v>20.329999999999998</v>
      </c>
      <c r="G23" s="117">
        <v>20.98</v>
      </c>
      <c r="H23" s="117">
        <v>21.38</v>
      </c>
      <c r="I23" s="117">
        <v>21.75</v>
      </c>
      <c r="J23" s="117">
        <v>24.26</v>
      </c>
      <c r="K23" s="117">
        <v>21.69</v>
      </c>
      <c r="L23" s="117">
        <v>22.18</v>
      </c>
      <c r="M23" s="117">
        <v>22.52</v>
      </c>
      <c r="N23" s="117">
        <v>22.97</v>
      </c>
    </row>
    <row r="24" spans="1:14" ht="15" customHeight="1" x14ac:dyDescent="0.2">
      <c r="A24" s="124" t="s">
        <v>67</v>
      </c>
      <c r="B24" s="117">
        <v>21.19</v>
      </c>
      <c r="C24" s="117">
        <v>20.7</v>
      </c>
      <c r="D24" s="117">
        <v>19.68</v>
      </c>
      <c r="E24" s="117">
        <v>18.95</v>
      </c>
      <c r="F24" s="117">
        <v>18.73</v>
      </c>
      <c r="G24" s="117">
        <v>18.16</v>
      </c>
      <c r="H24" s="117">
        <v>17.52</v>
      </c>
      <c r="I24" s="117">
        <v>16.52</v>
      </c>
      <c r="J24" s="117">
        <v>18.16</v>
      </c>
      <c r="K24" s="117">
        <v>17.64</v>
      </c>
      <c r="L24" s="117">
        <v>16.72</v>
      </c>
      <c r="M24" s="117">
        <v>16.79</v>
      </c>
      <c r="N24" s="117">
        <v>16.8</v>
      </c>
    </row>
    <row r="25" spans="1:14" ht="15" customHeight="1" x14ac:dyDescent="0.2">
      <c r="A25" s="124" t="s">
        <v>50</v>
      </c>
      <c r="B25" s="117">
        <v>18.66</v>
      </c>
      <c r="C25" s="117">
        <v>18.14</v>
      </c>
      <c r="D25" s="117">
        <v>17.66</v>
      </c>
      <c r="E25" s="117">
        <v>16.27</v>
      </c>
      <c r="F25" s="117">
        <v>16.09</v>
      </c>
      <c r="G25" s="117">
        <v>14.77</v>
      </c>
      <c r="H25" s="117">
        <v>14.21</v>
      </c>
      <c r="I25" s="117">
        <v>14.38</v>
      </c>
      <c r="J25" s="117">
        <v>18.559999999999999</v>
      </c>
      <c r="K25" s="117">
        <v>16.75</v>
      </c>
      <c r="L25" s="117">
        <v>14.74</v>
      </c>
      <c r="M25" s="117">
        <v>13.23</v>
      </c>
      <c r="N25" s="117">
        <v>13.4</v>
      </c>
    </row>
    <row r="26" spans="1:14" ht="15" customHeight="1" x14ac:dyDescent="0.2">
      <c r="A26" s="124" t="s">
        <v>68</v>
      </c>
      <c r="B26" s="117">
        <v>31.15</v>
      </c>
      <c r="C26" s="117">
        <v>31.29</v>
      </c>
      <c r="D26" s="117">
        <v>30.96</v>
      </c>
      <c r="E26" s="117">
        <v>29.92</v>
      </c>
      <c r="F26" s="117">
        <v>29.4</v>
      </c>
      <c r="G26" s="117">
        <v>28.82</v>
      </c>
      <c r="H26" s="117">
        <v>28.02</v>
      </c>
      <c r="I26" s="117">
        <v>28.08</v>
      </c>
      <c r="J26" s="117">
        <v>32.03</v>
      </c>
      <c r="K26" s="117">
        <v>30.48</v>
      </c>
      <c r="L26" s="117">
        <v>26.78</v>
      </c>
      <c r="M26" s="117">
        <v>27.59</v>
      </c>
      <c r="N26" s="117">
        <v>28.14</v>
      </c>
    </row>
    <row r="27" spans="1:14" ht="15" customHeight="1" x14ac:dyDescent="0.2">
      <c r="A27" s="124" t="s">
        <v>69</v>
      </c>
      <c r="B27" s="117">
        <v>29.29</v>
      </c>
      <c r="C27" s="117">
        <v>29.83</v>
      </c>
      <c r="D27" s="117">
        <v>30</v>
      </c>
      <c r="E27" s="117">
        <v>29.97</v>
      </c>
      <c r="F27" s="117">
        <v>29.91</v>
      </c>
      <c r="G27" s="117">
        <v>29.48</v>
      </c>
      <c r="H27" s="117">
        <v>29.21</v>
      </c>
      <c r="I27" s="117">
        <v>29.37</v>
      </c>
      <c r="J27" s="117">
        <v>34.08</v>
      </c>
      <c r="K27" s="117">
        <v>32.83</v>
      </c>
      <c r="L27" s="117">
        <v>30.34</v>
      </c>
      <c r="M27" s="117">
        <v>30.58</v>
      </c>
      <c r="N27" s="117">
        <v>32.69</v>
      </c>
    </row>
    <row r="28" spans="1:14" ht="15" customHeight="1" x14ac:dyDescent="0.2">
      <c r="A28" s="124" t="s">
        <v>70</v>
      </c>
      <c r="B28" s="117">
        <v>18.95</v>
      </c>
      <c r="C28" s="117">
        <v>19.79</v>
      </c>
      <c r="D28" s="117">
        <v>19.420000000000002</v>
      </c>
      <c r="E28" s="117">
        <v>19.3</v>
      </c>
      <c r="F28" s="117">
        <v>20.95</v>
      </c>
      <c r="G28" s="117">
        <v>20.170000000000002</v>
      </c>
      <c r="H28" s="117">
        <v>19.47</v>
      </c>
      <c r="I28" s="117">
        <v>20.96</v>
      </c>
      <c r="J28" s="117">
        <v>23.4</v>
      </c>
      <c r="K28" s="117">
        <v>22.61</v>
      </c>
      <c r="L28" s="117">
        <v>20.96</v>
      </c>
      <c r="M28" s="117">
        <v>22.5</v>
      </c>
      <c r="N28" s="117">
        <v>22.14</v>
      </c>
    </row>
    <row r="29" spans="1:14" ht="15" customHeight="1" x14ac:dyDescent="0.2">
      <c r="A29" s="124" t="s">
        <v>71</v>
      </c>
      <c r="B29" s="117">
        <v>26.36</v>
      </c>
      <c r="C29" s="117">
        <v>27.55</v>
      </c>
      <c r="D29" s="117">
        <v>26.85</v>
      </c>
      <c r="E29" s="117">
        <v>25.75</v>
      </c>
      <c r="F29" s="117">
        <v>25.1</v>
      </c>
      <c r="G29" s="117">
        <v>24.68</v>
      </c>
      <c r="H29" s="117">
        <v>24.03</v>
      </c>
      <c r="I29" s="117">
        <v>23.99</v>
      </c>
      <c r="J29" s="117">
        <v>27.43</v>
      </c>
      <c r="K29" s="117">
        <v>26.78</v>
      </c>
      <c r="L29" s="117">
        <v>24.67</v>
      </c>
      <c r="M29" s="117">
        <v>23.39</v>
      </c>
      <c r="N29" s="117">
        <v>22.14</v>
      </c>
    </row>
    <row r="30" spans="1:14" ht="15" customHeight="1" x14ac:dyDescent="0.2">
      <c r="A30" s="124" t="s">
        <v>72</v>
      </c>
      <c r="B30" s="117">
        <v>14.72</v>
      </c>
      <c r="C30" s="117">
        <v>15.01</v>
      </c>
      <c r="D30" s="117">
        <v>14.74</v>
      </c>
      <c r="E30" s="117">
        <v>14.58</v>
      </c>
      <c r="F30" s="117">
        <v>14.87</v>
      </c>
      <c r="G30" s="117">
        <v>14.88</v>
      </c>
      <c r="H30" s="117">
        <v>14.89</v>
      </c>
      <c r="I30" s="117">
        <v>15.18</v>
      </c>
      <c r="J30" s="117">
        <v>17.77</v>
      </c>
      <c r="K30" s="117">
        <v>16.68</v>
      </c>
      <c r="L30" s="117">
        <v>16.55</v>
      </c>
      <c r="M30" s="117">
        <v>16.62</v>
      </c>
      <c r="N30" s="117"/>
    </row>
    <row r="31" spans="1:14" ht="15" customHeight="1" x14ac:dyDescent="0.2">
      <c r="A31" s="124" t="s">
        <v>73</v>
      </c>
      <c r="B31" s="117">
        <v>24.95</v>
      </c>
      <c r="C31" s="117">
        <v>24.86</v>
      </c>
      <c r="D31" s="117">
        <v>24.12</v>
      </c>
      <c r="E31" s="117">
        <v>23.98</v>
      </c>
      <c r="F31" s="117">
        <v>23.49</v>
      </c>
      <c r="G31" s="117">
        <v>22.82</v>
      </c>
      <c r="H31" s="117">
        <v>22.4</v>
      </c>
      <c r="I31" s="117">
        <v>22.43</v>
      </c>
      <c r="J31" s="117" t="s">
        <v>87</v>
      </c>
      <c r="K31" s="117" t="s">
        <v>88</v>
      </c>
      <c r="L31" s="117">
        <v>24.26</v>
      </c>
      <c r="M31" s="117">
        <v>23.12</v>
      </c>
      <c r="N31" s="117"/>
    </row>
    <row r="32" spans="1:14" ht="15" customHeight="1" x14ac:dyDescent="0.2">
      <c r="A32" s="124" t="s">
        <v>74</v>
      </c>
      <c r="B32" s="117">
        <v>17.760000000000002</v>
      </c>
      <c r="C32" s="117">
        <v>18.18</v>
      </c>
      <c r="D32" s="117">
        <v>18.36</v>
      </c>
      <c r="E32" s="117">
        <v>17.88</v>
      </c>
      <c r="F32" s="117">
        <v>18.260000000000002</v>
      </c>
      <c r="G32" s="117">
        <v>18.11</v>
      </c>
      <c r="H32" s="117">
        <v>17.82</v>
      </c>
      <c r="I32" s="117">
        <v>17.809999999999999</v>
      </c>
      <c r="J32" s="117">
        <v>19.399999999999999</v>
      </c>
      <c r="K32" s="117">
        <v>19.05</v>
      </c>
      <c r="L32" s="117">
        <v>18.2</v>
      </c>
      <c r="M32" s="117">
        <v>19.899999999999999</v>
      </c>
      <c r="N32" s="117">
        <v>21.69</v>
      </c>
    </row>
    <row r="33" spans="1:14" ht="15" customHeight="1" x14ac:dyDescent="0.2">
      <c r="A33" s="124" t="s">
        <v>75</v>
      </c>
      <c r="B33" s="117">
        <v>30.02</v>
      </c>
      <c r="C33" s="117">
        <v>31.11</v>
      </c>
      <c r="D33" s="117">
        <v>31.84</v>
      </c>
      <c r="E33" s="117">
        <v>31.96</v>
      </c>
      <c r="F33" s="117">
        <v>31.91</v>
      </c>
      <c r="G33" s="117">
        <v>30.75</v>
      </c>
      <c r="H33" s="117">
        <v>30.28</v>
      </c>
      <c r="I33" s="117">
        <v>30.24</v>
      </c>
      <c r="J33" s="117">
        <v>32.1</v>
      </c>
      <c r="K33" s="117">
        <v>31.29</v>
      </c>
      <c r="L33" s="117">
        <v>30.08</v>
      </c>
      <c r="M33" s="117">
        <v>31.75</v>
      </c>
      <c r="N33" s="117">
        <v>32.93</v>
      </c>
    </row>
    <row r="34" spans="1:14" ht="15" customHeight="1" x14ac:dyDescent="0.2">
      <c r="A34" s="124" t="s">
        <v>76</v>
      </c>
      <c r="B34" s="117">
        <v>29.16</v>
      </c>
      <c r="C34" s="117">
        <v>29.95</v>
      </c>
      <c r="D34" s="117">
        <v>29.55</v>
      </c>
      <c r="E34" s="117">
        <v>29.14</v>
      </c>
      <c r="F34" s="117">
        <v>29.48</v>
      </c>
      <c r="G34" s="117">
        <v>29</v>
      </c>
      <c r="H34" s="117">
        <v>28.69</v>
      </c>
      <c r="I34" s="117">
        <v>27.97</v>
      </c>
      <c r="J34" s="117">
        <v>29.53</v>
      </c>
      <c r="K34" s="117">
        <v>28.21</v>
      </c>
      <c r="L34" s="117">
        <v>27.61</v>
      </c>
      <c r="M34" s="117">
        <v>27.75</v>
      </c>
      <c r="N34" s="117" t="s">
        <v>37</v>
      </c>
    </row>
    <row r="35" spans="1:14" ht="15" customHeight="1" x14ac:dyDescent="0.2">
      <c r="A35" s="124" t="s">
        <v>98</v>
      </c>
      <c r="B35" s="117">
        <v>22.82</v>
      </c>
      <c r="C35" s="117">
        <v>22.32</v>
      </c>
      <c r="D35" s="117">
        <v>22.72</v>
      </c>
      <c r="E35" s="117">
        <v>21.84</v>
      </c>
      <c r="F35" s="117">
        <v>21.82</v>
      </c>
      <c r="G35" s="117">
        <v>23.08</v>
      </c>
      <c r="H35" s="117">
        <v>23.59</v>
      </c>
      <c r="I35" s="117">
        <v>24.75</v>
      </c>
      <c r="J35" s="117">
        <v>29.93</v>
      </c>
      <c r="K35" s="117">
        <v>28.83</v>
      </c>
      <c r="L35" s="117">
        <v>25.48</v>
      </c>
      <c r="M35" s="117">
        <v>25.37</v>
      </c>
      <c r="N35" s="117"/>
    </row>
    <row r="36" spans="1:14" ht="15" customHeight="1" x14ac:dyDescent="0.2">
      <c r="A36" s="124" t="s">
        <v>77</v>
      </c>
      <c r="B36" s="117">
        <v>23.85</v>
      </c>
      <c r="C36" s="117">
        <v>24.38</v>
      </c>
      <c r="D36" s="117">
        <v>25.24</v>
      </c>
      <c r="E36" s="117">
        <v>27.07</v>
      </c>
      <c r="F36" s="117">
        <v>28.38</v>
      </c>
      <c r="G36" s="117">
        <v>27.6</v>
      </c>
      <c r="H36" s="117">
        <v>25.67</v>
      </c>
      <c r="I36" s="117">
        <v>26.58</v>
      </c>
      <c r="J36" s="117">
        <v>29.54</v>
      </c>
      <c r="K36" s="117">
        <v>24.99</v>
      </c>
      <c r="L36" s="117">
        <v>19.78</v>
      </c>
      <c r="M36" s="117">
        <v>29.91</v>
      </c>
      <c r="N36" s="117"/>
    </row>
    <row r="37" spans="1:14" ht="15" customHeight="1" x14ac:dyDescent="0.2">
      <c r="A37" s="124" t="s">
        <v>78</v>
      </c>
      <c r="B37" s="117">
        <v>24.94</v>
      </c>
      <c r="C37" s="117">
        <v>25.87</v>
      </c>
      <c r="D37" s="117">
        <v>26.07</v>
      </c>
      <c r="E37" s="117">
        <v>26.85</v>
      </c>
      <c r="F37" s="117">
        <v>27.23</v>
      </c>
      <c r="G37" s="117">
        <v>27.59</v>
      </c>
      <c r="H37" s="117">
        <v>26.51</v>
      </c>
      <c r="I37" s="117">
        <v>27.09</v>
      </c>
      <c r="J37" s="117">
        <v>30.84</v>
      </c>
      <c r="K37" s="117">
        <v>28.75</v>
      </c>
      <c r="L37" s="117" t="s">
        <v>99</v>
      </c>
      <c r="M37" s="117" t="s">
        <v>86</v>
      </c>
      <c r="N37" s="117"/>
    </row>
    <row r="38" spans="1:14" ht="15" customHeight="1" x14ac:dyDescent="0.2">
      <c r="A38" s="124" t="s">
        <v>79</v>
      </c>
      <c r="B38" s="117">
        <v>28.64</v>
      </c>
      <c r="C38" s="117">
        <v>28.01</v>
      </c>
      <c r="D38" s="117">
        <v>27.2</v>
      </c>
      <c r="E38" s="117">
        <v>27.29</v>
      </c>
      <c r="F38" s="117">
        <v>25.86</v>
      </c>
      <c r="G38" s="117">
        <v>26.3</v>
      </c>
      <c r="H38" s="117" t="s">
        <v>35</v>
      </c>
      <c r="I38" s="117"/>
      <c r="J38" s="117"/>
      <c r="K38" s="117"/>
      <c r="L38" s="117"/>
      <c r="M38" s="117"/>
      <c r="N38" s="117"/>
    </row>
    <row r="39" spans="1:14" ht="15" customHeight="1" x14ac:dyDescent="0.2">
      <c r="A39" s="124" t="s">
        <v>80</v>
      </c>
      <c r="B39" s="117"/>
      <c r="C39" s="117">
        <v>20.7</v>
      </c>
      <c r="D39" s="117">
        <v>20.93</v>
      </c>
      <c r="E39" s="117">
        <v>20.329999999999998</v>
      </c>
      <c r="F39" s="117">
        <v>20.8</v>
      </c>
      <c r="G39" s="117">
        <v>20.23</v>
      </c>
      <c r="H39" s="117">
        <v>19.739999999999998</v>
      </c>
      <c r="I39" s="117">
        <v>19.850000000000001</v>
      </c>
      <c r="J39" s="117">
        <v>22.31</v>
      </c>
      <c r="K39" s="117">
        <v>19.95</v>
      </c>
      <c r="L39" s="117">
        <v>18.79</v>
      </c>
      <c r="M39" s="117">
        <v>20.49</v>
      </c>
      <c r="N39" s="117"/>
    </row>
    <row r="40" spans="1:14" ht="15" customHeight="1" x14ac:dyDescent="0.2">
      <c r="A40" s="124" t="s">
        <v>81</v>
      </c>
      <c r="B40" s="117"/>
      <c r="C40" s="117"/>
      <c r="D40" s="117"/>
      <c r="E40" s="117"/>
      <c r="F40" s="117">
        <v>18.7</v>
      </c>
      <c r="G40" s="117">
        <v>17.73</v>
      </c>
      <c r="H40" s="117">
        <v>16.89</v>
      </c>
      <c r="I40" s="117">
        <v>16.66</v>
      </c>
      <c r="J40" s="117">
        <v>22.88</v>
      </c>
      <c r="K40" s="117">
        <v>19.28</v>
      </c>
      <c r="L40" s="117">
        <v>18.57</v>
      </c>
      <c r="M40" s="117" t="s">
        <v>97</v>
      </c>
      <c r="N40" s="117"/>
    </row>
    <row r="41" spans="1:14" ht="15" customHeight="1" x14ac:dyDescent="0.2">
      <c r="A41" s="124" t="s">
        <v>82</v>
      </c>
      <c r="B41" s="117"/>
      <c r="C41" s="117"/>
      <c r="D41" s="117"/>
      <c r="E41" s="117">
        <v>14.27</v>
      </c>
      <c r="F41" s="117">
        <v>14.15</v>
      </c>
      <c r="G41" s="117">
        <v>14.5</v>
      </c>
      <c r="H41" s="117"/>
      <c r="I41" s="117"/>
      <c r="J41" s="117"/>
      <c r="K41" s="117"/>
      <c r="L41" s="117"/>
      <c r="M41" s="117"/>
      <c r="N41" s="117"/>
    </row>
    <row r="42" spans="1:14" ht="15" customHeight="1" x14ac:dyDescent="0.2">
      <c r="A42" s="124" t="s">
        <v>83</v>
      </c>
      <c r="B42" s="117"/>
      <c r="C42" s="117"/>
      <c r="D42" s="117"/>
      <c r="E42" s="117"/>
      <c r="F42" s="117"/>
      <c r="G42" s="117"/>
      <c r="H42" s="117">
        <v>13.47</v>
      </c>
      <c r="I42" s="117">
        <v>13.62</v>
      </c>
      <c r="J42" s="117">
        <v>15.65</v>
      </c>
      <c r="K42" s="117">
        <v>14.74</v>
      </c>
      <c r="L42" s="117">
        <v>13.6</v>
      </c>
      <c r="M42" s="117">
        <v>12.85</v>
      </c>
      <c r="N42" s="117"/>
    </row>
    <row r="43" spans="1:14" ht="15" customHeight="1" x14ac:dyDescent="0.2">
      <c r="A43" s="124" t="s">
        <v>84</v>
      </c>
      <c r="B43" s="117">
        <v>21.72</v>
      </c>
      <c r="C43" s="117">
        <v>21</v>
      </c>
      <c r="D43" s="117">
        <v>21.09</v>
      </c>
      <c r="E43" s="117">
        <v>19.84</v>
      </c>
      <c r="F43" s="117">
        <v>19.54</v>
      </c>
      <c r="G43" s="117">
        <v>18.690000000000001</v>
      </c>
      <c r="H43" s="117">
        <v>18.63</v>
      </c>
      <c r="I43" s="117">
        <v>18.64</v>
      </c>
      <c r="J43" s="117">
        <v>20.93</v>
      </c>
      <c r="K43" s="117">
        <v>19.260000000000002</v>
      </c>
      <c r="L43" s="117">
        <v>18.53</v>
      </c>
      <c r="M43" s="117">
        <v>18.100000000000001</v>
      </c>
      <c r="N43" s="117">
        <v>18.72</v>
      </c>
    </row>
    <row r="44" spans="1:14" ht="15" customHeight="1" x14ac:dyDescent="0.2">
      <c r="A44" s="126" t="s">
        <v>85</v>
      </c>
      <c r="B44" s="119" t="s">
        <v>45</v>
      </c>
      <c r="C44" s="119">
        <v>12.09</v>
      </c>
      <c r="D44" s="119">
        <v>12.03</v>
      </c>
      <c r="E44" s="119">
        <v>11.91</v>
      </c>
      <c r="F44" s="119">
        <v>12.81</v>
      </c>
      <c r="G44" s="119">
        <v>12.21</v>
      </c>
      <c r="H44" s="119">
        <v>11.97</v>
      </c>
      <c r="I44" s="119">
        <v>12.47</v>
      </c>
      <c r="J44" s="119">
        <v>13</v>
      </c>
      <c r="K44" s="119">
        <v>10.84</v>
      </c>
      <c r="L44" s="119">
        <v>8.42</v>
      </c>
      <c r="M44" s="119">
        <v>9.9499999999999993</v>
      </c>
      <c r="N44" s="119">
        <v>11.13</v>
      </c>
    </row>
    <row r="45" spans="1:14" ht="15" customHeight="1" x14ac:dyDescent="0.2">
      <c r="A45" s="113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</row>
    <row r="46" spans="1:14" ht="15" customHeight="1" x14ac:dyDescent="0.2">
      <c r="A46" s="120" t="s">
        <v>100</v>
      </c>
      <c r="E46" s="88"/>
    </row>
    <row r="47" spans="1:14" ht="15" customHeight="1" x14ac:dyDescent="0.2">
      <c r="A47" s="121"/>
      <c r="E47" s="88"/>
    </row>
    <row r="48" spans="1:14" ht="15" customHeight="1" x14ac:dyDescent="0.2">
      <c r="A48" s="92" t="s">
        <v>24</v>
      </c>
      <c r="E48" s="88"/>
    </row>
    <row r="49" spans="1:1" x14ac:dyDescent="0.2">
      <c r="A49" s="86" t="s">
        <v>46</v>
      </c>
    </row>
  </sheetData>
  <mergeCells count="3">
    <mergeCell ref="A5:A6"/>
    <mergeCell ref="A3:L3"/>
    <mergeCell ref="B5:N5"/>
  </mergeCells>
  <pageMargins left="0.59055118110236227" right="0.59055118110236227" top="0.78740157480314965" bottom="0.78740157480314965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4"/>
  <sheetViews>
    <sheetView topLeftCell="A8" zoomScale="75" workbookViewId="0">
      <selection activeCell="I26" sqref="I26"/>
    </sheetView>
  </sheetViews>
  <sheetFormatPr defaultRowHeight="15.75" x14ac:dyDescent="0.25"/>
  <cols>
    <col min="1" max="1" width="15.796875" customWidth="1"/>
  </cols>
  <sheetData>
    <row r="1" spans="1:8" ht="16.5" thickBot="1" x14ac:dyDescent="0.3">
      <c r="A1" s="36"/>
      <c r="B1" s="37">
        <v>1994</v>
      </c>
      <c r="C1" s="38">
        <v>1995</v>
      </c>
      <c r="D1" s="39">
        <v>1996</v>
      </c>
      <c r="E1" s="39">
        <v>1997</v>
      </c>
      <c r="F1" s="39">
        <v>1998</v>
      </c>
      <c r="G1" s="40">
        <v>1999</v>
      </c>
      <c r="H1" s="41" t="s">
        <v>15</v>
      </c>
    </row>
    <row r="2" spans="1:8" x14ac:dyDescent="0.25">
      <c r="A2" s="42" t="s">
        <v>0</v>
      </c>
      <c r="B2" s="43">
        <f>12699981/1000</f>
        <v>12699.981</v>
      </c>
      <c r="C2" s="44">
        <f>12769688/1000</f>
        <v>12769.688</v>
      </c>
      <c r="D2" s="43">
        <f>12193744/1000</f>
        <v>12193.744000000001</v>
      </c>
      <c r="E2" s="45">
        <f>12495066/1000</f>
        <v>12495.066000000001</v>
      </c>
      <c r="F2" s="46">
        <v>11493</v>
      </c>
      <c r="G2" s="46">
        <v>12474</v>
      </c>
      <c r="H2" s="47">
        <v>12748</v>
      </c>
    </row>
    <row r="3" spans="1:8" x14ac:dyDescent="0.25">
      <c r="A3" s="42" t="s">
        <v>1</v>
      </c>
      <c r="B3" s="43">
        <f>5013690/1000</f>
        <v>5013.6899999999996</v>
      </c>
      <c r="C3" s="44">
        <f>6028842/1000</f>
        <v>6028.8419999999996</v>
      </c>
      <c r="D3" s="43">
        <f>6243502/1000</f>
        <v>6243.5020000000004</v>
      </c>
      <c r="E3" s="45">
        <f>6223799/1000</f>
        <v>6223.799</v>
      </c>
      <c r="F3" s="46">
        <v>6273</v>
      </c>
      <c r="G3" s="46">
        <v>6251</v>
      </c>
      <c r="H3" s="47">
        <v>6199</v>
      </c>
    </row>
    <row r="4" spans="1:8" x14ac:dyDescent="0.25">
      <c r="A4" s="42" t="s">
        <v>2</v>
      </c>
      <c r="B4" s="43"/>
      <c r="C4" s="44"/>
      <c r="D4" s="43">
        <f>677042/1000</f>
        <v>677.04200000000003</v>
      </c>
      <c r="E4" s="45">
        <f>812581/1000</f>
        <v>812.58100000000002</v>
      </c>
      <c r="F4" s="46">
        <v>1367</v>
      </c>
      <c r="G4" s="46">
        <v>2084</v>
      </c>
      <c r="H4" s="47">
        <v>2518</v>
      </c>
    </row>
    <row r="5" spans="1:8" x14ac:dyDescent="0.25">
      <c r="A5" s="42" t="s">
        <v>4</v>
      </c>
      <c r="B5" s="43"/>
      <c r="C5" s="44"/>
      <c r="D5" s="43">
        <f>838841/1000</f>
        <v>838.84100000000001</v>
      </c>
      <c r="E5" s="45">
        <f>937749/1000</f>
        <v>937.74900000000002</v>
      </c>
      <c r="F5" s="46">
        <v>947</v>
      </c>
      <c r="G5" s="46">
        <v>994</v>
      </c>
      <c r="H5" s="47">
        <v>1045</v>
      </c>
    </row>
    <row r="6" spans="1:8" x14ac:dyDescent="0.25">
      <c r="A6" s="42" t="s">
        <v>5</v>
      </c>
      <c r="B6" s="43">
        <f>5170973/1000</f>
        <v>5170.973</v>
      </c>
      <c r="C6" s="44">
        <f>5824108/1000</f>
        <v>5824.1080000000002</v>
      </c>
      <c r="D6" s="43">
        <f>7357250/1000</f>
        <v>7357.25</v>
      </c>
      <c r="E6" s="45">
        <f>7611817/1000</f>
        <v>7611.817</v>
      </c>
      <c r="F6" s="46">
        <v>7780</v>
      </c>
      <c r="G6" s="46">
        <v>7718</v>
      </c>
      <c r="H6" s="47">
        <v>7691</v>
      </c>
    </row>
    <row r="7" spans="1:8" x14ac:dyDescent="0.25">
      <c r="A7" s="1" t="s">
        <v>6</v>
      </c>
      <c r="B7" s="9">
        <f>48022/1000</f>
        <v>48.021999999999998</v>
      </c>
      <c r="C7" s="2">
        <f>39396/1000</f>
        <v>39.396000000000001</v>
      </c>
      <c r="D7" s="9">
        <f>33831/1000</f>
        <v>33.831000000000003</v>
      </c>
      <c r="E7" s="13">
        <f>25461/1000</f>
        <v>25.460999999999999</v>
      </c>
      <c r="F7" s="27">
        <v>23</v>
      </c>
      <c r="G7" s="27">
        <v>19</v>
      </c>
      <c r="H7" s="32">
        <v>15</v>
      </c>
    </row>
    <row r="8" spans="1:8" x14ac:dyDescent="0.25">
      <c r="A8" s="1" t="s">
        <v>7</v>
      </c>
      <c r="B8" s="9">
        <f>102951/1000</f>
        <v>102.95099999999999</v>
      </c>
      <c r="C8" s="2">
        <f>111086/1000</f>
        <v>111.086</v>
      </c>
      <c r="D8" s="9">
        <f>143514/1000</f>
        <v>143.51400000000001</v>
      </c>
      <c r="E8" s="21">
        <f>153592/1000</f>
        <v>153.59200000000001</v>
      </c>
      <c r="F8" s="27">
        <v>233</v>
      </c>
      <c r="G8" s="27">
        <v>315</v>
      </c>
      <c r="H8" s="32">
        <v>339</v>
      </c>
    </row>
    <row r="9" spans="1:8" x14ac:dyDescent="0.25">
      <c r="A9" s="1" t="s">
        <v>8</v>
      </c>
      <c r="B9" s="9">
        <f>433839/1000</f>
        <v>433.839</v>
      </c>
      <c r="C9" s="2">
        <f>428464/1000</f>
        <v>428.464</v>
      </c>
      <c r="D9" s="9">
        <f>483582/1000</f>
        <v>483.58199999999999</v>
      </c>
      <c r="E9" s="13">
        <f>524866/1000</f>
        <v>524.86599999999999</v>
      </c>
      <c r="F9" s="27">
        <v>563</v>
      </c>
      <c r="G9" s="27">
        <v>566</v>
      </c>
      <c r="H9" s="32">
        <v>581</v>
      </c>
    </row>
    <row r="10" spans="1:8" ht="16.5" thickBot="1" x14ac:dyDescent="0.3">
      <c r="A10" s="8" t="s">
        <v>9</v>
      </c>
      <c r="B10" s="10">
        <f>143629/1000</f>
        <v>143.62899999999999</v>
      </c>
      <c r="C10" s="7">
        <f>328961/1000</f>
        <v>328.96100000000001</v>
      </c>
      <c r="D10" s="10">
        <f>347564/1000</f>
        <v>347.56400000000002</v>
      </c>
      <c r="E10" s="14">
        <f>330730/1000</f>
        <v>330.73</v>
      </c>
      <c r="F10" s="28">
        <v>519</v>
      </c>
      <c r="G10" s="28">
        <v>543</v>
      </c>
      <c r="H10" s="35">
        <v>540</v>
      </c>
    </row>
    <row r="11" spans="1:8" ht="16.5" thickTop="1" x14ac:dyDescent="0.25">
      <c r="A11" s="20" t="s">
        <v>10</v>
      </c>
      <c r="B11" s="9" t="s">
        <v>3</v>
      </c>
      <c r="C11" s="9" t="s">
        <v>3</v>
      </c>
      <c r="D11" s="9" t="s">
        <v>3</v>
      </c>
      <c r="E11" s="15">
        <f>66743/1000</f>
        <v>66.742999999999995</v>
      </c>
      <c r="F11" s="27">
        <v>277</v>
      </c>
      <c r="G11" s="27">
        <v>236</v>
      </c>
      <c r="H11" s="32">
        <v>106</v>
      </c>
    </row>
    <row r="12" spans="1:8" x14ac:dyDescent="0.25">
      <c r="A12" s="20" t="s">
        <v>11</v>
      </c>
      <c r="B12" s="9" t="s">
        <v>3</v>
      </c>
      <c r="C12" s="9" t="s">
        <v>3</v>
      </c>
      <c r="D12" s="9" t="s">
        <v>3</v>
      </c>
      <c r="E12" s="13">
        <f>48931/1000</f>
        <v>48.930999999999997</v>
      </c>
      <c r="F12" s="27">
        <v>163</v>
      </c>
      <c r="G12" s="27">
        <v>127</v>
      </c>
      <c r="H12" s="32">
        <v>73</v>
      </c>
    </row>
    <row r="13" spans="1:8" x14ac:dyDescent="0.25">
      <c r="A13" s="24" t="s">
        <v>12</v>
      </c>
      <c r="B13" s="22" t="s">
        <v>3</v>
      </c>
      <c r="C13" s="23" t="s">
        <v>3</v>
      </c>
      <c r="D13" s="22" t="s">
        <v>3</v>
      </c>
      <c r="E13" s="13">
        <f>5493/1000</f>
        <v>5.4930000000000003</v>
      </c>
      <c r="F13" s="22" t="s">
        <v>3</v>
      </c>
      <c r="G13" s="22" t="s">
        <v>3</v>
      </c>
      <c r="H13" s="22" t="s">
        <v>3</v>
      </c>
    </row>
    <row r="14" spans="1:8" x14ac:dyDescent="0.25">
      <c r="A14" s="1" t="s">
        <v>13</v>
      </c>
      <c r="B14" s="9" t="s">
        <v>3</v>
      </c>
      <c r="C14" s="17">
        <f>55/1000</f>
        <v>5.5E-2</v>
      </c>
      <c r="D14" s="18">
        <f>-19/1000</f>
        <v>-1.9E-2</v>
      </c>
      <c r="E14" s="19">
        <f>-16/1000</f>
        <v>-1.6E-2</v>
      </c>
      <c r="F14" s="25" t="s">
        <v>3</v>
      </c>
      <c r="G14" s="25" t="s">
        <v>3</v>
      </c>
      <c r="H14" s="34" t="s">
        <v>3</v>
      </c>
    </row>
    <row r="15" spans="1:8" x14ac:dyDescent="0.25">
      <c r="A15" s="3"/>
      <c r="B15" s="11"/>
      <c r="C15" s="4"/>
      <c r="D15" s="11"/>
      <c r="E15" s="13"/>
      <c r="F15" s="29"/>
      <c r="G15" s="27"/>
      <c r="H15" s="32"/>
    </row>
    <row r="16" spans="1:8" x14ac:dyDescent="0.25">
      <c r="A16" s="1" t="s">
        <v>14</v>
      </c>
      <c r="B16" s="9">
        <f>SUM(B2:B15)</f>
        <v>23613.085000000003</v>
      </c>
      <c r="C16" s="2">
        <f>SUM(C2:C15)</f>
        <v>25530.6</v>
      </c>
      <c r="D16" s="9">
        <f>SUM(D2:D15)</f>
        <v>28318.850999999995</v>
      </c>
      <c r="E16" s="26">
        <f>SUM(E2:E15)</f>
        <v>29236.811999999994</v>
      </c>
      <c r="F16" s="13">
        <v>29637</v>
      </c>
      <c r="G16" s="27">
        <v>31328</v>
      </c>
      <c r="H16" s="32">
        <f>SUM(H2:H15)</f>
        <v>31855</v>
      </c>
    </row>
    <row r="17" spans="1:10" ht="16.5" thickBot="1" x14ac:dyDescent="0.3">
      <c r="A17" s="5"/>
      <c r="B17" s="12"/>
      <c r="C17" s="6"/>
      <c r="D17" s="12"/>
      <c r="E17" s="16"/>
      <c r="F17" s="30"/>
      <c r="G17" s="31"/>
      <c r="H17" s="33"/>
    </row>
    <row r="18" spans="1:10" ht="16.5" thickBot="1" x14ac:dyDescent="0.3"/>
    <row r="19" spans="1:10" ht="16.5" thickBot="1" x14ac:dyDescent="0.3">
      <c r="A19" s="36"/>
      <c r="B19" s="37">
        <v>1994</v>
      </c>
      <c r="C19" s="38">
        <v>1995</v>
      </c>
      <c r="D19" s="39">
        <v>1996</v>
      </c>
      <c r="E19" s="39">
        <v>1997</v>
      </c>
      <c r="F19" s="39">
        <v>1998</v>
      </c>
      <c r="G19" s="40">
        <v>1999</v>
      </c>
      <c r="H19" s="41" t="s">
        <v>15</v>
      </c>
      <c r="I19" s="41" t="s">
        <v>16</v>
      </c>
      <c r="J19" s="41" t="s">
        <v>17</v>
      </c>
    </row>
    <row r="20" spans="1:10" x14ac:dyDescent="0.25">
      <c r="A20" s="42" t="s">
        <v>0</v>
      </c>
      <c r="B20" s="43">
        <f>12699981/1000</f>
        <v>12699.981</v>
      </c>
      <c r="C20" s="44">
        <f>12769688/1000</f>
        <v>12769.688</v>
      </c>
      <c r="D20" s="43">
        <f>12193744/1000</f>
        <v>12193.744000000001</v>
      </c>
      <c r="E20" s="45">
        <f>12495066/1000</f>
        <v>12495.066000000001</v>
      </c>
      <c r="F20" s="46">
        <v>11493</v>
      </c>
      <c r="G20" s="46">
        <v>12474</v>
      </c>
      <c r="H20" s="47">
        <v>12748</v>
      </c>
      <c r="I20" s="50">
        <v>12799</v>
      </c>
      <c r="J20" s="54">
        <v>13353</v>
      </c>
    </row>
    <row r="21" spans="1:10" ht="16.5" thickBot="1" x14ac:dyDescent="0.3">
      <c r="A21" s="42" t="s">
        <v>5</v>
      </c>
      <c r="B21" s="43">
        <f>5170973/1000</f>
        <v>5170.973</v>
      </c>
      <c r="C21" s="44">
        <f>5824108/1000</f>
        <v>5824.1080000000002</v>
      </c>
      <c r="D21" s="43">
        <f>7357250/1000</f>
        <v>7357.25</v>
      </c>
      <c r="E21" s="45">
        <f>7611817/1000</f>
        <v>7611.817</v>
      </c>
      <c r="F21" s="46">
        <v>7780</v>
      </c>
      <c r="G21" s="46">
        <v>7718</v>
      </c>
      <c r="H21" s="47">
        <v>7691</v>
      </c>
      <c r="I21" s="51">
        <v>7701</v>
      </c>
      <c r="J21" s="53">
        <v>8022</v>
      </c>
    </row>
    <row r="22" spans="1:10" x14ac:dyDescent="0.25">
      <c r="A22" s="42" t="s">
        <v>1</v>
      </c>
      <c r="B22" s="43">
        <f>5013690/1000</f>
        <v>5013.6899999999996</v>
      </c>
      <c r="C22" s="44">
        <f>6028842/1000</f>
        <v>6028.8419999999996</v>
      </c>
      <c r="D22" s="43">
        <f>6243502/1000</f>
        <v>6243.5020000000004</v>
      </c>
      <c r="E22" s="45">
        <f>6223799/1000</f>
        <v>6223.799</v>
      </c>
      <c r="F22" s="46">
        <v>6273</v>
      </c>
      <c r="G22" s="46">
        <v>6251</v>
      </c>
      <c r="H22" s="47">
        <v>6199</v>
      </c>
      <c r="I22" s="52">
        <v>6041</v>
      </c>
      <c r="J22" s="53">
        <v>6271</v>
      </c>
    </row>
    <row r="23" spans="1:10" x14ac:dyDescent="0.25">
      <c r="A23" s="42" t="s">
        <v>2</v>
      </c>
      <c r="B23" s="43"/>
      <c r="C23" s="44"/>
      <c r="D23" s="43">
        <f>677042/1000</f>
        <v>677.04200000000003</v>
      </c>
      <c r="E23" s="45">
        <f>812581/1000</f>
        <v>812.58100000000002</v>
      </c>
      <c r="F23" s="46">
        <v>1367</v>
      </c>
      <c r="G23" s="46">
        <v>2084</v>
      </c>
      <c r="H23" s="47">
        <v>2518</v>
      </c>
      <c r="I23" s="52">
        <v>2699</v>
      </c>
      <c r="J23" s="53">
        <v>3028</v>
      </c>
    </row>
    <row r="24" spans="1:10" ht="16.5" thickBot="1" x14ac:dyDescent="0.3">
      <c r="A24" s="42" t="s">
        <v>4</v>
      </c>
      <c r="B24" s="43"/>
      <c r="C24" s="44"/>
      <c r="D24" s="43">
        <f>838841/1000</f>
        <v>838.84100000000001</v>
      </c>
      <c r="E24" s="45">
        <f>937749/1000</f>
        <v>937.74900000000002</v>
      </c>
      <c r="F24" s="46">
        <v>947</v>
      </c>
      <c r="G24" s="46">
        <v>994</v>
      </c>
      <c r="H24" s="47">
        <v>1045</v>
      </c>
      <c r="I24" s="51">
        <v>1173</v>
      </c>
      <c r="J24" s="51">
        <v>1298</v>
      </c>
    </row>
    <row r="25" spans="1:10" x14ac:dyDescent="0.25">
      <c r="A25" s="1" t="s">
        <v>8</v>
      </c>
      <c r="B25" s="9">
        <f>433839/1000</f>
        <v>433.839</v>
      </c>
      <c r="C25" s="2">
        <f>428464/1000</f>
        <v>428.464</v>
      </c>
      <c r="D25" s="9">
        <f>483582/1000</f>
        <v>483.58199999999999</v>
      </c>
      <c r="E25" s="13">
        <f>524866/1000</f>
        <v>524.86599999999999</v>
      </c>
      <c r="F25" s="27">
        <v>563</v>
      </c>
      <c r="G25" s="27">
        <v>566</v>
      </c>
      <c r="H25" s="32">
        <v>581</v>
      </c>
    </row>
    <row r="26" spans="1:10" x14ac:dyDescent="0.25">
      <c r="A26" s="1" t="s">
        <v>9</v>
      </c>
      <c r="B26" s="9">
        <f>143629/1000</f>
        <v>143.62899999999999</v>
      </c>
      <c r="C26" s="2">
        <f>328961/1000</f>
        <v>328.96100000000001</v>
      </c>
      <c r="D26" s="9">
        <f>347564/1000</f>
        <v>347.56400000000002</v>
      </c>
      <c r="E26" s="13">
        <f>330730/1000</f>
        <v>330.73</v>
      </c>
      <c r="F26" s="27">
        <v>519</v>
      </c>
      <c r="G26" s="27">
        <v>543</v>
      </c>
      <c r="H26" s="32">
        <v>540</v>
      </c>
    </row>
    <row r="27" spans="1:10" ht="16.5" thickBot="1" x14ac:dyDescent="0.3">
      <c r="A27" s="8" t="s">
        <v>7</v>
      </c>
      <c r="B27" s="10">
        <f>102951/1000</f>
        <v>102.95099999999999</v>
      </c>
      <c r="C27" s="7">
        <f>111086/1000</f>
        <v>111.086</v>
      </c>
      <c r="D27" s="10">
        <f>143514/1000</f>
        <v>143.51400000000001</v>
      </c>
      <c r="E27" s="49">
        <f>153592/1000</f>
        <v>153.59200000000001</v>
      </c>
      <c r="F27" s="28">
        <v>233</v>
      </c>
      <c r="G27" s="28">
        <v>315</v>
      </c>
      <c r="H27" s="35">
        <v>339</v>
      </c>
    </row>
    <row r="28" spans="1:10" ht="16.5" thickTop="1" x14ac:dyDescent="0.25">
      <c r="A28" s="20" t="s">
        <v>10</v>
      </c>
      <c r="B28" s="9" t="s">
        <v>3</v>
      </c>
      <c r="C28" s="9" t="s">
        <v>3</v>
      </c>
      <c r="D28" s="9" t="s">
        <v>3</v>
      </c>
      <c r="E28" s="15">
        <f>66743/1000</f>
        <v>66.742999999999995</v>
      </c>
      <c r="F28" s="27">
        <v>277</v>
      </c>
      <c r="G28" s="27">
        <v>236</v>
      </c>
      <c r="H28" s="32">
        <v>106</v>
      </c>
    </row>
    <row r="29" spans="1:10" x14ac:dyDescent="0.25">
      <c r="A29" s="20" t="s">
        <v>11</v>
      </c>
      <c r="B29" s="9" t="s">
        <v>3</v>
      </c>
      <c r="C29" s="9" t="s">
        <v>3</v>
      </c>
      <c r="D29" s="9" t="s">
        <v>3</v>
      </c>
      <c r="E29" s="13">
        <f>48931/1000</f>
        <v>48.930999999999997</v>
      </c>
      <c r="F29" s="27">
        <v>163</v>
      </c>
      <c r="G29" s="27">
        <v>127</v>
      </c>
      <c r="H29" s="32">
        <v>73</v>
      </c>
    </row>
    <row r="30" spans="1:10" x14ac:dyDescent="0.25">
      <c r="A30" s="1" t="s">
        <v>6</v>
      </c>
      <c r="B30" s="9">
        <f>48022/1000</f>
        <v>48.021999999999998</v>
      </c>
      <c r="C30" s="48">
        <f>39396/1000</f>
        <v>39.396000000000001</v>
      </c>
      <c r="D30" s="9">
        <f>33831/1000</f>
        <v>33.831000000000003</v>
      </c>
      <c r="E30" s="13">
        <f>25461/1000</f>
        <v>25.460999999999999</v>
      </c>
      <c r="F30" s="27">
        <v>23</v>
      </c>
      <c r="G30" s="27">
        <v>19</v>
      </c>
      <c r="H30" s="32">
        <v>15</v>
      </c>
    </row>
    <row r="31" spans="1:10" x14ac:dyDescent="0.25">
      <c r="A31" s="1" t="s">
        <v>13</v>
      </c>
      <c r="B31" s="9" t="s">
        <v>3</v>
      </c>
      <c r="C31" s="17">
        <f>55/1000</f>
        <v>5.5E-2</v>
      </c>
      <c r="D31" s="18">
        <f>-19/1000</f>
        <v>-1.9E-2</v>
      </c>
      <c r="E31" s="19">
        <f>-16/1000</f>
        <v>-1.6E-2</v>
      </c>
      <c r="F31" s="25" t="s">
        <v>3</v>
      </c>
      <c r="G31" s="25" t="s">
        <v>3</v>
      </c>
      <c r="H31" s="34" t="s">
        <v>3</v>
      </c>
    </row>
    <row r="32" spans="1:10" x14ac:dyDescent="0.25">
      <c r="A32" s="3"/>
      <c r="B32" s="11"/>
      <c r="C32" s="4"/>
      <c r="D32" s="11"/>
      <c r="E32" s="13"/>
      <c r="F32" s="29"/>
      <c r="G32" s="27"/>
      <c r="H32" s="32"/>
    </row>
    <row r="33" spans="1:8" x14ac:dyDescent="0.25">
      <c r="A33" s="1" t="s">
        <v>14</v>
      </c>
      <c r="B33" s="9">
        <f>SUM(B20:B32)</f>
        <v>23613.084999999999</v>
      </c>
      <c r="C33" s="2">
        <f>SUM(C20:C32)</f>
        <v>25530.600000000002</v>
      </c>
      <c r="D33" s="9">
        <f>SUM(D20:D32)</f>
        <v>28318.850999999995</v>
      </c>
      <c r="E33" s="26">
        <f>SUM(E20:E32)</f>
        <v>29231.318999999996</v>
      </c>
      <c r="F33" s="13">
        <v>29637</v>
      </c>
      <c r="G33" s="27">
        <v>31328</v>
      </c>
      <c r="H33" s="32">
        <f>SUM(H20:H32)</f>
        <v>31855</v>
      </c>
    </row>
    <row r="34" spans="1:8" ht="16.5" thickBot="1" x14ac:dyDescent="0.3">
      <c r="A34" s="5"/>
      <c r="B34" s="12"/>
      <c r="C34" s="6"/>
      <c r="D34" s="12"/>
      <c r="E34" s="16"/>
      <c r="F34" s="30"/>
      <c r="G34" s="31"/>
      <c r="H34" s="33"/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pageSetup paperSize="9" orientation="landscape" horizontalDpi="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Grafy</vt:lpstr>
      </vt:variant>
      <vt:variant>
        <vt:i4>1</vt:i4>
      </vt:variant>
    </vt:vector>
  </HeadingPairs>
  <TitlesOfParts>
    <vt:vector size="5" baseType="lpstr">
      <vt:lpstr>15.1</vt:lpstr>
      <vt:lpstr>G_15_1_1</vt:lpstr>
      <vt:lpstr>15_2</vt:lpstr>
      <vt:lpstr>GR_TAB_01</vt:lpstr>
      <vt:lpstr>Graf5.1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Min. prace a soc. veci</dc:creator>
  <cp:lastModifiedBy>Soukup Aleš Ing. (MPSV)</cp:lastModifiedBy>
  <cp:lastPrinted>2026-09-22T06:58:41Z</cp:lastPrinted>
  <dcterms:created xsi:type="dcterms:W3CDTF">2005-10-17T15:07:18Z</dcterms:created>
  <dcterms:modified xsi:type="dcterms:W3CDTF">2026-09-22T06:59:06Z</dcterms:modified>
</cp:coreProperties>
</file>